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60" windowWidth="18735" windowHeight="10935" activeTab="0"/>
  </bookViews>
  <sheets>
    <sheet name="English" sheetId="1" r:id="rId1"/>
  </sheets>
  <externalReferences>
    <externalReference r:id="rId4"/>
  </externalReferences>
  <definedNames/>
  <calcPr fullCalcOnLoad="1" iterate="1" iterateCount="1" iterateDelta="0.001"/>
</workbook>
</file>

<file path=xl/comments1.xml><?xml version="1.0" encoding="utf-8"?>
<comments xmlns="http://schemas.openxmlformats.org/spreadsheetml/2006/main">
  <authors>
    <author>bernaldo_e</author>
    <author>petras_r</author>
  </authors>
  <commentList>
    <comment ref="G22" authorId="0">
      <text>
        <r>
          <rPr>
            <b/>
            <sz val="8"/>
            <rFont val="Tahoma"/>
            <family val="2"/>
          </rPr>
          <t>bernaldo_e:</t>
        </r>
        <r>
          <rPr>
            <sz val="8"/>
            <rFont val="Tahoma"/>
            <family val="2"/>
          </rPr>
          <t xml:space="preserve">
Look this with Yasmin</t>
        </r>
      </text>
    </comment>
    <comment ref="G34" authorId="1">
      <text>
        <r>
          <rPr>
            <b/>
            <sz val="8"/>
            <rFont val="Tahoma"/>
            <family val="2"/>
          </rPr>
          <t>petras_r:</t>
        </r>
        <r>
          <rPr>
            <sz val="8"/>
            <rFont val="Tahoma"/>
            <family val="2"/>
          </rPr>
          <t xml:space="preserve">
Australian announced 0.35% or AS$ 4 bn in 2010</t>
        </r>
      </text>
    </comment>
  </commentList>
</comments>
</file>

<file path=xl/sharedStrings.xml><?xml version="1.0" encoding="utf-8"?>
<sst xmlns="http://schemas.openxmlformats.org/spreadsheetml/2006/main" count="92" uniqueCount="83">
  <si>
    <t xml:space="preserve">OECD-DAC Secretariat Simulation of DAC Members’ Net ODA Volumes in 2006 and 2010 </t>
  </si>
  <si>
    <t>In constant 2006 USD million</t>
  </si>
  <si>
    <t>The data below are not forecasts, but Secretariat projections based on public announcements by member countries of the OECD’s Development Assistance Committee (DAC).  The key figures from such announcements are shown as "Assumptions".  To calculate net ODA and ODA/GNI ratios requires projections for GNI for  2010.  For 2007 and 2008 the projections of real growth for each country are taken from the OECD Economic Outlook No. 81 (May 2007) Annex Table 1.  For the period 2009-10, real annual GNI growth of 2% is assumed for all countries. While calculations have been discussed at technical level with national authorities, the DAC Secretariat is responsible for the methodology and the final published results.</t>
  </si>
  <si>
    <t>Note that debt relief levels are exceptionally high in 2006, assisting some donors to meet or exceed their 2006 targets.</t>
  </si>
  <si>
    <t>Assumptions</t>
  </si>
  <si>
    <t>Country</t>
  </si>
  <si>
    <r>
      <t>Net ODA</t>
    </r>
    <r>
      <rPr>
        <b/>
        <sz val="9"/>
        <rFont val="Arial"/>
        <family val="2"/>
      </rPr>
      <t xml:space="preserve">
(2006 USDm)</t>
    </r>
  </si>
  <si>
    <t>GNI 
(2006 USDm)</t>
  </si>
  <si>
    <t>ODA/GNI</t>
  </si>
  <si>
    <t>Assumption for 2010</t>
  </si>
  <si>
    <t>Estimated GNI (2006 USDm)</t>
  </si>
  <si>
    <t>Real change in ODA compared with 2006</t>
  </si>
  <si>
    <t>(2006 USDm)</t>
  </si>
  <si>
    <t>Per cent</t>
  </si>
  <si>
    <t>Austria</t>
  </si>
  <si>
    <t>0.51% in 2010</t>
  </si>
  <si>
    <r>
      <t>Belgium</t>
    </r>
    <r>
      <rPr>
        <vertAlign val="superscript"/>
        <sz val="10"/>
        <rFont val="Arial"/>
        <family val="2"/>
      </rPr>
      <t xml:space="preserve"> </t>
    </r>
  </si>
  <si>
    <t>0.7% in 2010</t>
  </si>
  <si>
    <t>Denmark</t>
  </si>
  <si>
    <t>Minimum 0.8%</t>
  </si>
  <si>
    <t>Finland</t>
  </si>
  <si>
    <r>
      <t>France</t>
    </r>
    <r>
      <rPr>
        <vertAlign val="superscript"/>
        <sz val="10"/>
        <rFont val="Arial"/>
        <family val="2"/>
      </rPr>
      <t xml:space="preserve"> 1</t>
    </r>
  </si>
  <si>
    <t>0.42% in 2007 and 0.7% in 2015</t>
  </si>
  <si>
    <t>Germany</t>
  </si>
  <si>
    <t>Greece</t>
  </si>
  <si>
    <t xml:space="preserve">Ireland </t>
  </si>
  <si>
    <t>0.6% in 2010 and 0.7% in 2012</t>
  </si>
  <si>
    <t>Italy</t>
  </si>
  <si>
    <t>Luxembourg</t>
  </si>
  <si>
    <t>1% in 2009</t>
  </si>
  <si>
    <t>Netherlands</t>
  </si>
  <si>
    <t>Portugal</t>
  </si>
  <si>
    <r>
      <t xml:space="preserve">Spain </t>
    </r>
    <r>
      <rPr>
        <vertAlign val="superscript"/>
        <sz val="10"/>
        <rFont val="Arial"/>
        <family val="2"/>
      </rPr>
      <t>1 2</t>
    </r>
  </si>
  <si>
    <t>0.5% in 2008 and 0.7% in 2012</t>
  </si>
  <si>
    <t>Sweden</t>
  </si>
  <si>
    <r>
      <t xml:space="preserve">United Kingdom </t>
    </r>
    <r>
      <rPr>
        <vertAlign val="superscript"/>
        <sz val="10"/>
        <rFont val="Arial"/>
        <family val="2"/>
      </rPr>
      <t>1 2</t>
    </r>
  </si>
  <si>
    <t>0.37% in 2007-08, 0.56% in 2010 and 0.7% in 2013</t>
  </si>
  <si>
    <t>DAC EU Members, Total</t>
  </si>
  <si>
    <r>
      <t>Australia</t>
    </r>
    <r>
      <rPr>
        <vertAlign val="superscript"/>
        <sz val="10"/>
        <rFont val="Arial"/>
        <family val="2"/>
      </rPr>
      <t xml:space="preserve"> 3</t>
    </r>
  </si>
  <si>
    <t>See footnote 3</t>
  </si>
  <si>
    <t>AUD 4.3 billion</t>
  </si>
  <si>
    <r>
      <t>Canada</t>
    </r>
    <r>
      <rPr>
        <vertAlign val="superscript"/>
        <sz val="10"/>
        <rFont val="Arial"/>
        <family val="2"/>
      </rPr>
      <t xml:space="preserve"> 4</t>
    </r>
  </si>
  <si>
    <t>See footnote 4</t>
  </si>
  <si>
    <t>CAD 5.1 bilion</t>
  </si>
  <si>
    <r>
      <t xml:space="preserve">Japan </t>
    </r>
    <r>
      <rPr>
        <vertAlign val="superscript"/>
        <sz val="10"/>
        <rFont val="Arial"/>
        <family val="2"/>
      </rPr>
      <t>5</t>
    </r>
  </si>
  <si>
    <t>See footnote 5</t>
  </si>
  <si>
    <t>2004 + $1.17 bn</t>
  </si>
  <si>
    <r>
      <t xml:space="preserve">New Zealand </t>
    </r>
    <r>
      <rPr>
        <vertAlign val="superscript"/>
        <sz val="10"/>
        <rFont val="Arial"/>
        <family val="2"/>
      </rPr>
      <t>6</t>
    </r>
  </si>
  <si>
    <t>See footnote 6</t>
  </si>
  <si>
    <t>Norway</t>
  </si>
  <si>
    <t>1% over 2006-09</t>
  </si>
  <si>
    <r>
      <t>Switzerland</t>
    </r>
    <r>
      <rPr>
        <vertAlign val="superscript"/>
        <sz val="10"/>
        <rFont val="Arial"/>
        <family val="2"/>
      </rPr>
      <t xml:space="preserve"> 7</t>
    </r>
  </si>
  <si>
    <t>See footnote 7</t>
  </si>
  <si>
    <r>
      <t xml:space="preserve">United States </t>
    </r>
    <r>
      <rPr>
        <vertAlign val="superscript"/>
        <sz val="10"/>
        <rFont val="Arial"/>
        <family val="2"/>
      </rPr>
      <t>8</t>
    </r>
  </si>
  <si>
    <t>See footnote 8</t>
  </si>
  <si>
    <t>2004 + $5bn</t>
  </si>
  <si>
    <t>DAC Members, Total</t>
  </si>
  <si>
    <r>
      <rPr>
        <b/>
        <vertAlign val="superscript"/>
        <sz val="11"/>
        <rFont val="Arial"/>
        <family val="2"/>
      </rPr>
      <t>1</t>
    </r>
    <r>
      <rPr>
        <sz val="11"/>
        <rFont val="Arial"/>
        <family val="2"/>
      </rPr>
      <t xml:space="preserve"> ODA/GNI ratios interpolated between 2007 and/or 2008 and the year to be attained.</t>
    </r>
  </si>
  <si>
    <r>
      <rPr>
        <b/>
        <vertAlign val="superscript"/>
        <sz val="11"/>
        <rFont val="Arial"/>
        <family val="2"/>
      </rPr>
      <t>2</t>
    </r>
    <r>
      <rPr>
        <vertAlign val="superscript"/>
        <sz val="11"/>
        <rFont val="Arial"/>
        <family val="2"/>
      </rPr>
      <t xml:space="preserve">  </t>
    </r>
    <r>
      <rPr>
        <sz val="11"/>
        <rFont val="Arial"/>
        <family val="2"/>
      </rPr>
      <t>Spain is aiming for a minimum of 0.5% by 2008, with the intention then to aim for 0.7% by 2012; the UK has announced 0.56% in 2010 and 0.7% by 2013.</t>
    </r>
  </si>
  <si>
    <r>
      <rPr>
        <b/>
        <vertAlign val="superscript"/>
        <sz val="11"/>
        <rFont val="Arial"/>
        <family val="2"/>
      </rPr>
      <t>3</t>
    </r>
    <r>
      <rPr>
        <vertAlign val="superscript"/>
        <sz val="11"/>
        <rFont val="Arial"/>
        <family val="2"/>
      </rPr>
      <t xml:space="preserve"> </t>
    </r>
    <r>
      <rPr>
        <sz val="11"/>
        <rFont val="Arial"/>
        <family val="2"/>
      </rPr>
      <t>Australia expects to continue increasing its ODA.  Funding has been set aside in Australia’s Budget to allow Australia to increase its ODA to about 4.3 billion Australian dollars by 2010-11, and Australia intends to reach an ODA/GNI target of 0.5% by 2015-16. The figure here is discounted by 2.5% per annum for inflation.</t>
    </r>
  </si>
  <si>
    <r>
      <rPr>
        <b/>
        <vertAlign val="superscript"/>
        <sz val="11"/>
        <rFont val="Arial"/>
        <family val="2"/>
      </rPr>
      <t>4</t>
    </r>
    <r>
      <rPr>
        <sz val="11"/>
        <rFont val="Arial"/>
        <family val="2"/>
      </rPr>
      <t xml:space="preserve"> Canada intends to double its 2001 International Assistance Envelope (IAE) level by 2010 in nominal terms. The Canadian authorities estimate ODA will be 5.1 billion Canadian dollars in 2010. The ODA figure shown here is adjusted for 2 percent annual inflation and converted to USD at the 2006 exchange rate.</t>
    </r>
  </si>
  <si>
    <r>
      <rPr>
        <b/>
        <vertAlign val="superscript"/>
        <sz val="11"/>
        <rFont val="Arial"/>
        <family val="2"/>
      </rPr>
      <t>5</t>
    </r>
    <r>
      <rPr>
        <sz val="11"/>
        <rFont val="Arial"/>
        <family val="2"/>
      </rPr>
      <t xml:space="preserve"> Japan intends to increase its ODA by USD 10 billion in aggregate over the five years 2005 - 2009 compared to 2004. The Secretariat's estimate assumes USD 1.17 billion extra in 2010, compared to 2004, no adjustment being made for inflation.</t>
    </r>
  </si>
  <si>
    <r>
      <rPr>
        <b/>
        <vertAlign val="superscript"/>
        <sz val="11"/>
        <rFont val="Arial"/>
        <family val="2"/>
      </rPr>
      <t>6</t>
    </r>
    <r>
      <rPr>
        <sz val="11"/>
        <rFont val="Arial"/>
        <family val="2"/>
      </rPr>
      <t xml:space="preserve">  New Zealand has announced commitments of 0.30% in 2007-08 and 2008-09, 0.32% in 2009-10 and 0.35% in 2010-11 on a fiscal year basis. This is translated into a commitment of 0.33% in 2010 on a calendar year basis.</t>
    </r>
  </si>
  <si>
    <r>
      <rPr>
        <b/>
        <vertAlign val="superscript"/>
        <sz val="11"/>
        <rFont val="Arial"/>
        <family val="2"/>
      </rPr>
      <t>7</t>
    </r>
    <r>
      <rPr>
        <vertAlign val="superscript"/>
        <sz val="11"/>
        <rFont val="Arial"/>
        <family val="2"/>
      </rPr>
      <t xml:space="preserve">  </t>
    </r>
    <r>
      <rPr>
        <sz val="11"/>
        <rFont val="Arial"/>
        <family val="2"/>
      </rPr>
      <t>The current financial projections assume that 0.4% will be reached by 2010.</t>
    </r>
  </si>
  <si>
    <r>
      <rPr>
        <b/>
        <vertAlign val="superscript"/>
        <sz val="11"/>
        <rFont val="Arial"/>
        <family val="2"/>
      </rPr>
      <t>8</t>
    </r>
    <r>
      <rPr>
        <sz val="11"/>
        <rFont val="Arial"/>
        <family val="2"/>
      </rPr>
      <t xml:space="preserve"> The United States does not issue or approve forecasts on projected ODA. The amount shown here is purely a Secretariat estimate.  It is based on 2004 ODA plus USD 5 billion nominal per annum to cover the Gleneagles G8 commitments on increased aid to Africa, Millennium Challenge Account, and initiatives on HIV/AIDS, malaria and humanitarian aid.</t>
    </r>
  </si>
  <si>
    <t>UK ₤</t>
  </si>
  <si>
    <t>UK$</t>
  </si>
  <si>
    <t>Cyprus</t>
  </si>
  <si>
    <t>Czech Republic</t>
  </si>
  <si>
    <t>Estonia</t>
  </si>
  <si>
    <t>Hungary</t>
  </si>
  <si>
    <t>Latvia</t>
  </si>
  <si>
    <t>Lithuania</t>
  </si>
  <si>
    <t>Malta</t>
  </si>
  <si>
    <t>Poland</t>
  </si>
  <si>
    <t>Slovak Republic</t>
  </si>
  <si>
    <t>Slovenia</t>
  </si>
  <si>
    <t>EU Total</t>
  </si>
  <si>
    <t>Euro</t>
  </si>
  <si>
    <t>Half EU aid goes to Africa</t>
  </si>
  <si>
    <t>OECD Journal on Development: Development Co-operation - 2007 Report - OECD © 2007 - ISBN 9789264041479</t>
  </si>
  <si>
    <t>Chapitre 1</t>
  </si>
  <si>
    <t>Version 1 - Last updated: 21-Dec-2007</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</si>
</sst>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 mmmm\ yyyy"/>
    <numFmt numFmtId="165" formatCode="#\ ##0"/>
    <numFmt numFmtId="166" formatCode="#\ ###\ ##0"/>
  </numFmts>
  <fonts count="52">
    <font>
      <sz val="10"/>
      <name val="Arial"/>
      <family val="0"/>
    </font>
    <font>
      <sz val="10"/>
      <color indexed="8"/>
      <name val="Arial"/>
      <family val="2"/>
    </font>
    <font>
      <b/>
      <sz val="18"/>
      <name val="Arial"/>
      <family val="2"/>
    </font>
    <font>
      <b/>
      <i/>
      <sz val="16"/>
      <name val="Arial"/>
      <family val="2"/>
    </font>
    <font>
      <sz val="11"/>
      <name val="Arial"/>
      <family val="2"/>
    </font>
    <font>
      <b/>
      <sz val="14"/>
      <name val="Arial"/>
      <family val="2"/>
    </font>
    <font>
      <sz val="14"/>
      <name val="Arial"/>
      <family val="2"/>
    </font>
    <font>
      <b/>
      <sz val="10"/>
      <name val="Arial"/>
      <family val="2"/>
    </font>
    <font>
      <b/>
      <sz val="9"/>
      <name val="Arial"/>
      <family val="2"/>
    </font>
    <font>
      <vertAlign val="superscript"/>
      <sz val="10"/>
      <name val="Arial"/>
      <family val="2"/>
    </font>
    <font>
      <vertAlign val="superscript"/>
      <sz val="11"/>
      <name val="Arial"/>
      <family val="2"/>
    </font>
    <font>
      <b/>
      <vertAlign val="superscript"/>
      <sz val="11"/>
      <name val="Arial"/>
      <family val="2"/>
    </font>
    <font>
      <b/>
      <sz val="8"/>
      <name val="Tahoma"/>
      <family val="2"/>
    </font>
    <font>
      <sz val="8"/>
      <name val="Tahoma"/>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sz val="12"/>
      <color indexed="8"/>
      <name val="Arial"/>
      <family val="2"/>
    </font>
    <font>
      <u val="single"/>
      <sz val="7.5"/>
      <color indexed="12"/>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7.5"/>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2"/>
      <color rgb="FF000000"/>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FFFF66"/>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color indexed="63"/>
      </left>
      <right style="thin"/>
      <top style="medium"/>
      <bottom style="thin"/>
    </border>
    <border>
      <left>
        <color indexed="63"/>
      </left>
      <right style="medium"/>
      <top style="medium"/>
      <bottom>
        <color indexed="63"/>
      </bottom>
    </border>
    <border>
      <left>
        <color indexed="63"/>
      </left>
      <right style="thin"/>
      <top style="thin"/>
      <bottom style="thin"/>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medium"/>
    </border>
    <border>
      <left style="medium"/>
      <right style="thin"/>
      <top>
        <color indexed="63"/>
      </top>
      <bottom>
        <color indexed="63"/>
      </bottom>
    </border>
    <border>
      <left style="thin"/>
      <right style="thin"/>
      <top>
        <color indexed="63"/>
      </top>
      <bottom>
        <color indexed="63"/>
      </bottom>
    </border>
    <border>
      <left style="thin"/>
      <right style="thin"/>
      <top>
        <color indexed="63"/>
      </top>
      <bottom style="medium"/>
    </border>
    <border>
      <left style="medium"/>
      <right style="thin"/>
      <top style="medium"/>
      <bottom style="medium"/>
    </border>
    <border>
      <left style="thin"/>
      <right style="thin"/>
      <top style="medium"/>
      <bottom style="medium"/>
    </border>
    <border>
      <left>
        <color indexed="63"/>
      </left>
      <right style="thin"/>
      <top style="medium"/>
      <bottom style="medium"/>
    </border>
    <border>
      <left style="thin"/>
      <right>
        <color indexed="63"/>
      </right>
      <top style="medium"/>
      <bottom style="medium"/>
    </border>
    <border>
      <left>
        <color indexed="63"/>
      </left>
      <right>
        <color indexed="63"/>
      </right>
      <top style="medium"/>
      <bottom>
        <color indexed="63"/>
      </bottom>
    </border>
    <border>
      <left>
        <color indexed="63"/>
      </left>
      <right>
        <color indexed="63"/>
      </right>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style="thin"/>
      <top style="thin"/>
      <bottom>
        <color indexed="63"/>
      </bottom>
    </border>
    <border>
      <left style="thin"/>
      <right>
        <color indexed="63"/>
      </right>
      <top style="thin"/>
      <bottom style="thin"/>
    </border>
    <border>
      <left style="thin"/>
      <right>
        <color indexed="63"/>
      </right>
      <top style="medium"/>
      <bottom style="thin"/>
    </border>
    <border>
      <left>
        <color indexed="63"/>
      </left>
      <right>
        <color indexed="63"/>
      </right>
      <top style="medium"/>
      <bottom style="thin"/>
    </border>
    <border>
      <left style="thin"/>
      <right style="thin"/>
      <top style="medium"/>
      <bottom>
        <color indexed="63"/>
      </bottom>
    </border>
    <border>
      <left style="medium"/>
      <right style="thin"/>
      <top>
        <color indexed="63"/>
      </top>
      <bottom style="medium"/>
    </border>
  </borders>
  <cellStyleXfs count="62">
    <xf numFmtId="0" fontId="0"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32" fillId="0" borderId="0" applyFont="0" applyFill="0" applyBorder="0" applyAlignment="0" applyProtection="0"/>
    <xf numFmtId="41" fontId="32" fillId="0" borderId="0" applyFont="0" applyFill="0" applyBorder="0" applyAlignment="0" applyProtection="0"/>
    <xf numFmtId="44" fontId="32" fillId="0" borderId="0" applyFont="0" applyFill="0" applyBorder="0" applyAlignment="0" applyProtection="0"/>
    <xf numFmtId="42" fontId="32"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32" fillId="32" borderId="7" applyNumberFormat="0" applyFont="0" applyAlignment="0" applyProtection="0"/>
    <xf numFmtId="0" fontId="46" fillId="27" borderId="8" applyNumberFormat="0" applyAlignment="0" applyProtection="0"/>
    <xf numFmtId="9" fontId="32" fillId="0" borderId="0" applyFont="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34">
    <xf numFmtId="0" fontId="0" fillId="0" borderId="0" xfId="0" applyAlignment="1">
      <alignment/>
    </xf>
    <xf numFmtId="0" fontId="2" fillId="0" borderId="0" xfId="0" applyFont="1" applyAlignment="1">
      <alignment horizontal="center"/>
    </xf>
    <xf numFmtId="0" fontId="0" fillId="0" borderId="0" xfId="0" applyFont="1" applyAlignment="1">
      <alignment/>
    </xf>
    <xf numFmtId="0" fontId="3" fillId="0" borderId="0" xfId="0" applyFont="1" applyAlignment="1">
      <alignment horizontal="center" vertical="top"/>
    </xf>
    <xf numFmtId="0" fontId="4" fillId="0" borderId="0" xfId="0" applyFont="1" applyAlignment="1">
      <alignment wrapText="1"/>
    </xf>
    <xf numFmtId="0" fontId="4" fillId="0" borderId="0" xfId="0" applyFont="1" applyFill="1" applyAlignment="1">
      <alignment wrapText="1"/>
    </xf>
    <xf numFmtId="0" fontId="4" fillId="0" borderId="0" xfId="0" applyFont="1" applyFill="1" applyBorder="1" applyAlignment="1">
      <alignment horizontal="left"/>
    </xf>
    <xf numFmtId="0" fontId="4" fillId="33" borderId="10" xfId="0" applyFont="1" applyFill="1" applyBorder="1" applyAlignment="1">
      <alignment horizontal="left"/>
    </xf>
    <xf numFmtId="0" fontId="4" fillId="33" borderId="11" xfId="0" applyFont="1" applyFill="1" applyBorder="1" applyAlignment="1">
      <alignment horizontal="left"/>
    </xf>
    <xf numFmtId="0" fontId="4" fillId="33" borderId="12" xfId="0" applyFont="1" applyFill="1" applyBorder="1" applyAlignment="1">
      <alignment horizontal="left"/>
    </xf>
    <xf numFmtId="0" fontId="0" fillId="0" borderId="0" xfId="0" applyFont="1" applyFill="1" applyBorder="1" applyAlignment="1">
      <alignment/>
    </xf>
    <xf numFmtId="0" fontId="0" fillId="0" borderId="0" xfId="0" applyFont="1" applyBorder="1" applyAlignment="1">
      <alignment/>
    </xf>
    <xf numFmtId="164" fontId="5" fillId="0" borderId="0" xfId="0" applyNumberFormat="1" applyFont="1" applyBorder="1" applyAlignment="1">
      <alignment horizont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6" fillId="0" borderId="0" xfId="0" applyFont="1" applyAlignment="1">
      <alignment/>
    </xf>
    <xf numFmtId="0" fontId="7" fillId="0" borderId="16" xfId="0" applyFont="1" applyBorder="1" applyAlignment="1">
      <alignment/>
    </xf>
    <xf numFmtId="0" fontId="7" fillId="0" borderId="17" xfId="0" applyFont="1" applyFill="1" applyBorder="1" applyAlignment="1">
      <alignment horizontal="center" wrapText="1"/>
    </xf>
    <xf numFmtId="0" fontId="7" fillId="0" borderId="0" xfId="0" applyFont="1" applyBorder="1" applyAlignment="1">
      <alignment horizontal="center" wrapText="1"/>
    </xf>
    <xf numFmtId="0" fontId="7" fillId="0" borderId="0" xfId="0" applyFont="1" applyAlignment="1">
      <alignment/>
    </xf>
    <xf numFmtId="0" fontId="7" fillId="0" borderId="18" xfId="0" applyFont="1" applyBorder="1" applyAlignment="1">
      <alignment wrapText="1"/>
    </xf>
    <xf numFmtId="0" fontId="7" fillId="0" borderId="19" xfId="0" applyFont="1" applyFill="1" applyBorder="1" applyAlignment="1">
      <alignment horizontal="right" wrapText="1"/>
    </xf>
    <xf numFmtId="0" fontId="7" fillId="0" borderId="19" xfId="0" applyFont="1" applyFill="1" applyBorder="1" applyAlignment="1">
      <alignment horizontal="center" wrapText="1"/>
    </xf>
    <xf numFmtId="0" fontId="7" fillId="0" borderId="19" xfId="0" applyFont="1" applyBorder="1" applyAlignment="1">
      <alignment horizontal="right" wrapText="1"/>
    </xf>
    <xf numFmtId="0" fontId="7" fillId="0" borderId="17" xfId="0" applyFont="1" applyBorder="1" applyAlignment="1">
      <alignment horizontal="right" wrapText="1"/>
    </xf>
    <xf numFmtId="0" fontId="7" fillId="0" borderId="0" xfId="0" applyFont="1" applyBorder="1" applyAlignment="1">
      <alignment wrapText="1"/>
    </xf>
    <xf numFmtId="0" fontId="7" fillId="0" borderId="0" xfId="0" applyFont="1" applyAlignment="1">
      <alignment wrapText="1"/>
    </xf>
    <xf numFmtId="0" fontId="0" fillId="0" borderId="20" xfId="0" applyFont="1" applyBorder="1" applyAlignment="1">
      <alignment/>
    </xf>
    <xf numFmtId="165" fontId="0" fillId="0" borderId="21" xfId="0" applyNumberFormat="1" applyFont="1" applyBorder="1" applyAlignment="1">
      <alignment/>
    </xf>
    <xf numFmtId="166" fontId="0" fillId="0" borderId="21" xfId="0" applyNumberFormat="1" applyFont="1" applyBorder="1" applyAlignment="1" quotePrefix="1">
      <alignment horizontal="right"/>
    </xf>
    <xf numFmtId="10" fontId="0" fillId="0" borderId="21" xfId="0" applyNumberFormat="1" applyFont="1" applyBorder="1" applyAlignment="1">
      <alignment/>
    </xf>
    <xf numFmtId="10" fontId="0" fillId="0" borderId="21" xfId="0" applyNumberFormat="1" applyFont="1" applyBorder="1" applyAlignment="1">
      <alignment horizontal="center"/>
    </xf>
    <xf numFmtId="9" fontId="0" fillId="0" borderId="17" xfId="0" applyNumberFormat="1" applyFont="1" applyBorder="1" applyAlignment="1">
      <alignment/>
    </xf>
    <xf numFmtId="10" fontId="0" fillId="0" borderId="0" xfId="0" applyNumberFormat="1" applyFont="1" applyBorder="1" applyAlignment="1">
      <alignment horizontal="right" wrapText="1"/>
    </xf>
    <xf numFmtId="10" fontId="0" fillId="0" borderId="21" xfId="0" applyNumberFormat="1" applyFont="1" applyBorder="1" applyAlignment="1">
      <alignment wrapText="1"/>
    </xf>
    <xf numFmtId="165" fontId="0" fillId="0" borderId="0" xfId="0" applyNumberFormat="1" applyFont="1" applyBorder="1" applyAlignment="1">
      <alignment horizontal="right"/>
    </xf>
    <xf numFmtId="9" fontId="0" fillId="0" borderId="0" xfId="0" applyNumberFormat="1" applyFont="1" applyBorder="1" applyAlignment="1">
      <alignment/>
    </xf>
    <xf numFmtId="165" fontId="0" fillId="0" borderId="0" xfId="0" applyNumberFormat="1" applyFont="1" applyBorder="1" applyAlignment="1">
      <alignment/>
    </xf>
    <xf numFmtId="1" fontId="0" fillId="0" borderId="0" xfId="0" applyNumberFormat="1" applyFont="1" applyBorder="1" applyAlignment="1">
      <alignment/>
    </xf>
    <xf numFmtId="165" fontId="9" fillId="0" borderId="17" xfId="0" applyNumberFormat="1" applyFont="1" applyBorder="1" applyAlignment="1">
      <alignment horizontal="right"/>
    </xf>
    <xf numFmtId="165" fontId="9" fillId="0" borderId="0" xfId="0" applyNumberFormat="1" applyFont="1" applyBorder="1" applyAlignment="1">
      <alignment horizontal="right"/>
    </xf>
    <xf numFmtId="10" fontId="0" fillId="0" borderId="21" xfId="0" applyNumberFormat="1" applyFont="1" applyFill="1" applyBorder="1" applyAlignment="1">
      <alignment horizontal="center"/>
    </xf>
    <xf numFmtId="9" fontId="0" fillId="0" borderId="17" xfId="0" applyNumberFormat="1" applyFont="1" applyFill="1" applyBorder="1" applyAlignment="1">
      <alignment/>
    </xf>
    <xf numFmtId="10" fontId="0" fillId="0" borderId="0" xfId="0" applyNumberFormat="1" applyFont="1" applyFill="1" applyBorder="1" applyAlignment="1">
      <alignment horizontal="right" wrapText="1"/>
    </xf>
    <xf numFmtId="166" fontId="0" fillId="0" borderId="21" xfId="0" applyNumberFormat="1" applyFont="1" applyFill="1" applyBorder="1" applyAlignment="1" quotePrefix="1">
      <alignment horizontal="right"/>
    </xf>
    <xf numFmtId="10" fontId="0" fillId="0" borderId="21" xfId="0" applyNumberFormat="1" applyFont="1" applyFill="1" applyBorder="1" applyAlignment="1">
      <alignment wrapText="1"/>
    </xf>
    <xf numFmtId="10" fontId="49" fillId="0" borderId="0" xfId="0" applyNumberFormat="1" applyFont="1" applyFill="1" applyBorder="1" applyAlignment="1">
      <alignment horizontal="right" wrapText="1"/>
    </xf>
    <xf numFmtId="2" fontId="0" fillId="0" borderId="0" xfId="0" applyNumberFormat="1" applyFont="1" applyBorder="1" applyAlignment="1">
      <alignment/>
    </xf>
    <xf numFmtId="166" fontId="0" fillId="0" borderId="21" xfId="0" applyNumberFormat="1" applyFont="1" applyFill="1" applyBorder="1" applyAlignment="1">
      <alignment horizontal="right"/>
    </xf>
    <xf numFmtId="9" fontId="0" fillId="0" borderId="21" xfId="0" applyNumberFormat="1" applyFont="1" applyFill="1" applyBorder="1" applyAlignment="1">
      <alignment horizontal="center"/>
    </xf>
    <xf numFmtId="10" fontId="0" fillId="0" borderId="22" xfId="0" applyNumberFormat="1" applyFont="1" applyBorder="1" applyAlignment="1">
      <alignment horizontal="center" wrapText="1"/>
    </xf>
    <xf numFmtId="0" fontId="7" fillId="0" borderId="23" xfId="0" applyFont="1" applyBorder="1" applyAlignment="1">
      <alignment/>
    </xf>
    <xf numFmtId="165" fontId="7" fillId="0" borderId="24" xfId="0" applyNumberFormat="1" applyFont="1" applyBorder="1" applyAlignment="1">
      <alignment horizontal="right"/>
    </xf>
    <xf numFmtId="166" fontId="7" fillId="0" borderId="24" xfId="0" applyNumberFormat="1" applyFont="1" applyBorder="1" applyAlignment="1">
      <alignment horizontal="right"/>
    </xf>
    <xf numFmtId="10" fontId="7" fillId="0" borderId="24" xfId="0" applyNumberFormat="1" applyFont="1" applyBorder="1" applyAlignment="1">
      <alignment wrapText="1"/>
    </xf>
    <xf numFmtId="10" fontId="7" fillId="0" borderId="24" xfId="0" applyNumberFormat="1" applyFont="1" applyBorder="1" applyAlignment="1">
      <alignment horizontal="center"/>
    </xf>
    <xf numFmtId="9" fontId="7" fillId="0" borderId="25" xfId="0" applyNumberFormat="1" applyFont="1" applyBorder="1" applyAlignment="1">
      <alignment/>
    </xf>
    <xf numFmtId="10" fontId="0" fillId="0" borderId="26" xfId="0" applyNumberFormat="1" applyFont="1" applyBorder="1" applyAlignment="1">
      <alignment horizontal="right" wrapText="1"/>
    </xf>
    <xf numFmtId="165" fontId="7" fillId="0" borderId="11" xfId="0" applyNumberFormat="1" applyFont="1" applyBorder="1" applyAlignment="1">
      <alignment horizontal="right"/>
    </xf>
    <xf numFmtId="9" fontId="7" fillId="0" borderId="11" xfId="0" applyNumberFormat="1" applyFont="1" applyBorder="1" applyAlignment="1">
      <alignment/>
    </xf>
    <xf numFmtId="9" fontId="7" fillId="0" borderId="17" xfId="0" applyNumberFormat="1" applyFont="1" applyBorder="1" applyAlignment="1">
      <alignment/>
    </xf>
    <xf numFmtId="3" fontId="7" fillId="0" borderId="0" xfId="0" applyNumberFormat="1" applyFont="1" applyBorder="1" applyAlignment="1">
      <alignment horizontal="right"/>
    </xf>
    <xf numFmtId="9" fontId="7" fillId="0" borderId="0" xfId="0" applyNumberFormat="1" applyFont="1" applyBorder="1" applyAlignment="1">
      <alignment/>
    </xf>
    <xf numFmtId="2" fontId="7" fillId="0" borderId="0" xfId="0" applyNumberFormat="1" applyFont="1" applyAlignment="1">
      <alignment/>
    </xf>
    <xf numFmtId="1" fontId="0" fillId="0" borderId="0" xfId="0" applyNumberFormat="1" applyFont="1" applyAlignment="1">
      <alignment/>
    </xf>
    <xf numFmtId="10" fontId="0" fillId="0" borderId="0" xfId="0" applyNumberFormat="1" applyFont="1" applyFill="1" applyBorder="1" applyAlignment="1" quotePrefix="1">
      <alignment horizontal="right" wrapText="1"/>
    </xf>
    <xf numFmtId="165" fontId="0" fillId="0" borderId="0" xfId="0" applyNumberFormat="1" applyFont="1" applyFill="1" applyBorder="1" applyAlignment="1">
      <alignment horizontal="right"/>
    </xf>
    <xf numFmtId="10" fontId="0" fillId="0" borderId="21" xfId="0" applyNumberFormat="1" applyFont="1" applyBorder="1" applyAlignment="1">
      <alignment horizontal="center" wrapText="1"/>
    </xf>
    <xf numFmtId="9" fontId="0" fillId="3" borderId="17" xfId="0" applyNumberFormat="1" applyFont="1" applyFill="1" applyBorder="1" applyAlignment="1">
      <alignment/>
    </xf>
    <xf numFmtId="0" fontId="0" fillId="0" borderId="21" xfId="0" applyFont="1" applyFill="1" applyBorder="1" applyAlignment="1">
      <alignment horizontal="center" wrapText="1"/>
    </xf>
    <xf numFmtId="10" fontId="7" fillId="0" borderId="24" xfId="0" applyNumberFormat="1" applyFont="1" applyBorder="1" applyAlignment="1">
      <alignment/>
    </xf>
    <xf numFmtId="0" fontId="7" fillId="0" borderId="0" xfId="0" applyFont="1" applyBorder="1" applyAlignment="1">
      <alignment/>
    </xf>
    <xf numFmtId="10" fontId="7" fillId="0" borderId="0" xfId="0" applyNumberFormat="1" applyFont="1" applyBorder="1" applyAlignment="1">
      <alignment/>
    </xf>
    <xf numFmtId="0" fontId="0" fillId="0" borderId="27" xfId="0" applyFont="1" applyBorder="1" applyAlignment="1">
      <alignment/>
    </xf>
    <xf numFmtId="166" fontId="0" fillId="0" borderId="27" xfId="0" applyNumberFormat="1" applyFont="1" applyFill="1" applyBorder="1" applyAlignment="1" quotePrefix="1">
      <alignment horizontal="right"/>
    </xf>
    <xf numFmtId="10" fontId="0" fillId="0" borderId="27" xfId="0" applyNumberFormat="1" applyFont="1" applyFill="1" applyBorder="1" applyAlignment="1">
      <alignment wrapText="1"/>
    </xf>
    <xf numFmtId="166" fontId="0" fillId="0" borderId="27" xfId="0" applyNumberFormat="1" applyFont="1" applyBorder="1" applyAlignment="1">
      <alignment/>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wrapText="1"/>
    </xf>
    <xf numFmtId="0" fontId="0" fillId="0" borderId="0" xfId="0" applyFont="1" applyBorder="1" applyAlignment="1">
      <alignment wrapText="1"/>
    </xf>
    <xf numFmtId="10" fontId="0" fillId="0" borderId="0" xfId="0" applyNumberFormat="1" applyFont="1" applyBorder="1" applyAlignment="1">
      <alignment/>
    </xf>
    <xf numFmtId="3" fontId="0" fillId="0" borderId="0" xfId="0" applyNumberFormat="1" applyFont="1" applyBorder="1" applyAlignment="1" quotePrefix="1">
      <alignment horizontal="right"/>
    </xf>
    <xf numFmtId="3" fontId="7" fillId="0" borderId="0" xfId="0" applyNumberFormat="1" applyFont="1" applyAlignment="1">
      <alignment/>
    </xf>
    <xf numFmtId="10" fontId="7" fillId="0" borderId="28" xfId="0" applyNumberFormat="1" applyFont="1" applyBorder="1" applyAlignment="1">
      <alignment wrapText="1"/>
    </xf>
    <xf numFmtId="3" fontId="0" fillId="0" borderId="0" xfId="0" applyNumberFormat="1" applyFont="1" applyAlignment="1">
      <alignment/>
    </xf>
    <xf numFmtId="0" fontId="49" fillId="0" borderId="0" xfId="0" applyFont="1" applyAlignment="1">
      <alignment/>
    </xf>
    <xf numFmtId="1" fontId="0" fillId="0" borderId="0" xfId="0" applyNumberFormat="1" applyAlignment="1">
      <alignment/>
    </xf>
    <xf numFmtId="0" fontId="10" fillId="0" borderId="0" xfId="0" applyFont="1" applyAlignment="1">
      <alignment horizontal="left" wrapText="1"/>
    </xf>
    <xf numFmtId="0" fontId="4" fillId="0" borderId="0" xfId="0" applyFont="1" applyAlignment="1">
      <alignment horizontal="left" wrapText="1"/>
    </xf>
    <xf numFmtId="0" fontId="9" fillId="0" borderId="0" xfId="0" applyFont="1" applyAlignment="1">
      <alignment horizontal="left" wrapText="1"/>
    </xf>
    <xf numFmtId="0" fontId="50" fillId="34" borderId="29" xfId="0" applyFont="1" applyFill="1"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0" xfId="0" applyAlignment="1">
      <alignment/>
    </xf>
    <xf numFmtId="0" fontId="0" fillId="0" borderId="33" xfId="0"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3" fontId="0" fillId="0" borderId="0" xfId="0" applyNumberFormat="1" applyFont="1" applyFill="1" applyBorder="1" applyAlignment="1">
      <alignment horizontal="center" wrapText="1"/>
    </xf>
    <xf numFmtId="0" fontId="10" fillId="0" borderId="0" xfId="0" applyFont="1" applyAlignment="1">
      <alignment horizontal="left"/>
    </xf>
    <xf numFmtId="0" fontId="7" fillId="0" borderId="37" xfId="0" applyFont="1" applyFill="1" applyBorder="1" applyAlignment="1">
      <alignment horizontal="right" wrapText="1"/>
    </xf>
    <xf numFmtId="0" fontId="7" fillId="0" borderId="22" xfId="0" applyFont="1" applyFill="1" applyBorder="1" applyAlignment="1">
      <alignment horizontal="right" wrapText="1"/>
    </xf>
    <xf numFmtId="0" fontId="0" fillId="0" borderId="37" xfId="0" applyFont="1" applyFill="1" applyBorder="1" applyAlignment="1">
      <alignment horizontal="right" wrapText="1"/>
    </xf>
    <xf numFmtId="0" fontId="0" fillId="0" borderId="22" xfId="0" applyFont="1" applyFill="1" applyBorder="1" applyAlignment="1">
      <alignment horizontal="right" wrapText="1"/>
    </xf>
    <xf numFmtId="3" fontId="7" fillId="0" borderId="37" xfId="0" applyNumberFormat="1" applyFont="1" applyFill="1" applyBorder="1" applyAlignment="1">
      <alignment horizontal="right" wrapText="1"/>
    </xf>
    <xf numFmtId="3" fontId="7" fillId="0" borderId="22" xfId="0" applyNumberFormat="1" applyFont="1" applyFill="1" applyBorder="1" applyAlignment="1">
      <alignment horizontal="right" wrapText="1"/>
    </xf>
    <xf numFmtId="0" fontId="7" fillId="0" borderId="21" xfId="0" applyFont="1" applyFill="1" applyBorder="1" applyAlignment="1">
      <alignment horizontal="right" wrapText="1"/>
    </xf>
    <xf numFmtId="0" fontId="7" fillId="0" borderId="38" xfId="0" applyFont="1" applyFill="1" applyBorder="1" applyAlignment="1">
      <alignment horizontal="center" wrapText="1"/>
    </xf>
    <xf numFmtId="0" fontId="7" fillId="0" borderId="28" xfId="0" applyFont="1" applyFill="1" applyBorder="1" applyAlignment="1">
      <alignment horizontal="center" wrapText="1"/>
    </xf>
    <xf numFmtId="0" fontId="2" fillId="0" borderId="0" xfId="0" applyFont="1" applyAlignment="1">
      <alignment horizontal="center"/>
    </xf>
    <xf numFmtId="0" fontId="3" fillId="0" borderId="0" xfId="0" applyFont="1" applyAlignment="1">
      <alignment horizontal="center"/>
    </xf>
    <xf numFmtId="0" fontId="4" fillId="34" borderId="29" xfId="0" applyFont="1" applyFill="1" applyBorder="1" applyAlignment="1">
      <alignment wrapText="1"/>
    </xf>
    <xf numFmtId="0" fontId="4" fillId="34" borderId="30" xfId="0" applyFont="1" applyFill="1" applyBorder="1" applyAlignment="1">
      <alignment wrapText="1"/>
    </xf>
    <xf numFmtId="0" fontId="4" fillId="34" borderId="31" xfId="0" applyFont="1" applyFill="1" applyBorder="1" applyAlignment="1">
      <alignment wrapText="1"/>
    </xf>
    <xf numFmtId="0" fontId="4" fillId="34" borderId="32" xfId="0" applyFont="1" applyFill="1" applyBorder="1" applyAlignment="1">
      <alignment wrapText="1"/>
    </xf>
    <xf numFmtId="0" fontId="4" fillId="34" borderId="0" xfId="0" applyFont="1" applyFill="1" applyBorder="1" applyAlignment="1">
      <alignment wrapText="1"/>
    </xf>
    <xf numFmtId="0" fontId="4" fillId="34" borderId="33" xfId="0" applyFont="1" applyFill="1" applyBorder="1" applyAlignment="1">
      <alignment wrapText="1"/>
    </xf>
    <xf numFmtId="0" fontId="4" fillId="34" borderId="34" xfId="0" applyFont="1" applyFill="1" applyBorder="1" applyAlignment="1">
      <alignment wrapText="1"/>
    </xf>
    <xf numFmtId="0" fontId="4" fillId="34" borderId="35" xfId="0" applyFont="1" applyFill="1" applyBorder="1" applyAlignment="1">
      <alignment wrapText="1"/>
    </xf>
    <xf numFmtId="0" fontId="4" fillId="34" borderId="36" xfId="0" applyFont="1" applyFill="1" applyBorder="1" applyAlignment="1">
      <alignment wrapText="1"/>
    </xf>
    <xf numFmtId="164" fontId="5" fillId="0" borderId="19" xfId="0" applyNumberFormat="1" applyFont="1" applyBorder="1" applyAlignment="1">
      <alignment horizont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14" xfId="0" applyFont="1" applyBorder="1" applyAlignment="1">
      <alignment horizontal="center" vertical="center"/>
    </xf>
    <xf numFmtId="0" fontId="5" fillId="0" borderId="41"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7" fillId="0" borderId="20" xfId="0" applyFont="1" applyFill="1" applyBorder="1" applyAlignment="1">
      <alignment horizontal="left" wrapText="1"/>
    </xf>
    <xf numFmtId="0" fontId="7" fillId="0" borderId="42" xfId="0" applyFont="1" applyFill="1" applyBorder="1" applyAlignment="1">
      <alignment horizontal="left" wrapText="1"/>
    </xf>
    <xf numFmtId="0" fontId="42" fillId="0" borderId="0" xfId="52" applyAlignment="1" applyProtection="1">
      <alignment/>
      <protection/>
    </xf>
    <xf numFmtId="0" fontId="0"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DCD\DCR\Charts\chapter%201\Table%201%20Eng%20+%20French%2010%20December%202007%20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ivot tables"/>
      <sheetName val="English"/>
      <sheetName val="English print version"/>
      <sheetName val="French print version"/>
      <sheetName val="GDP growth ECO"/>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ourceoecd.org/9789264041479" TargetMode="External" /><Relationship Id="rId2" Type="http://schemas.openxmlformats.org/officeDocument/2006/relationships/comments" Target="../comments1.xml"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S96"/>
  <sheetViews>
    <sheetView tabSelected="1" zoomScalePageLayoutView="0" workbookViewId="0" topLeftCell="A1">
      <selection activeCell="A1" sqref="A1"/>
    </sheetView>
  </sheetViews>
  <sheetFormatPr defaultColWidth="9.140625" defaultRowHeight="12.75"/>
  <cols>
    <col min="1" max="1" width="26.00390625" style="2" bestFit="1" customWidth="1"/>
    <col min="2" max="2" width="11.421875" style="2" customWidth="1"/>
    <col min="3" max="3" width="11.7109375" style="2" customWidth="1"/>
    <col min="4" max="4" width="11.421875" style="2" customWidth="1"/>
    <col min="5" max="5" width="47.00390625" style="2" customWidth="1"/>
    <col min="6" max="6" width="0.2890625" style="2" customWidth="1"/>
    <col min="7" max="7" width="18.140625" style="11" hidden="1" customWidth="1"/>
    <col min="8" max="8" width="12.57421875" style="2" customWidth="1"/>
    <col min="9" max="9" width="11.57421875" style="2" customWidth="1"/>
    <col min="10" max="10" width="13.57421875" style="2" bestFit="1" customWidth="1"/>
    <col min="11" max="11" width="10.421875" style="2" customWidth="1"/>
    <col min="12" max="12" width="2.28125" style="2" customWidth="1"/>
    <col min="13" max="13" width="10.421875" style="2" customWidth="1"/>
    <col min="14" max="14" width="0.2890625" style="2" customWidth="1"/>
    <col min="15" max="15" width="12.140625" style="2" customWidth="1"/>
    <col min="16" max="16" width="8.00390625" style="2" customWidth="1"/>
    <col min="17" max="17" width="10.8515625" style="2" customWidth="1"/>
    <col min="18" max="18" width="11.57421875" style="2" customWidth="1"/>
    <col min="19" max="19" width="9.00390625" style="2" customWidth="1"/>
    <col min="20" max="16384" width="9.140625" style="2" customWidth="1"/>
  </cols>
  <sheetData>
    <row r="1" ht="12.75">
      <c r="A1" s="132" t="s">
        <v>80</v>
      </c>
    </row>
    <row r="2" ht="12.75">
      <c r="A2" s="133" t="s">
        <v>81</v>
      </c>
    </row>
    <row r="3" ht="12.75">
      <c r="A3" s="133" t="s">
        <v>82</v>
      </c>
    </row>
    <row r="4" spans="1:14" ht="30" customHeight="1">
      <c r="A4" s="112" t="s">
        <v>0</v>
      </c>
      <c r="B4" s="112"/>
      <c r="C4" s="112"/>
      <c r="D4" s="112"/>
      <c r="E4" s="112"/>
      <c r="F4" s="112"/>
      <c r="G4" s="112"/>
      <c r="H4" s="112"/>
      <c r="I4" s="112"/>
      <c r="J4" s="112"/>
      <c r="K4" s="112"/>
      <c r="L4" s="112"/>
      <c r="M4" s="112"/>
      <c r="N4" s="1"/>
    </row>
    <row r="5" spans="1:14" ht="39.75" customHeight="1">
      <c r="A5" s="113" t="s">
        <v>1</v>
      </c>
      <c r="B5" s="113"/>
      <c r="C5" s="113"/>
      <c r="D5" s="113"/>
      <c r="E5" s="113"/>
      <c r="F5" s="113"/>
      <c r="G5" s="113"/>
      <c r="H5" s="113"/>
      <c r="I5" s="113"/>
      <c r="J5" s="113"/>
      <c r="K5" s="113"/>
      <c r="L5" s="113"/>
      <c r="M5" s="113"/>
      <c r="N5" s="3"/>
    </row>
    <row r="6" spans="1:13" ht="12.75" customHeight="1" thickBot="1">
      <c r="A6" s="4"/>
      <c r="B6" s="4"/>
      <c r="C6" s="4"/>
      <c r="D6" s="4"/>
      <c r="E6" s="4"/>
      <c r="F6" s="4"/>
      <c r="G6" s="4"/>
      <c r="H6" s="4"/>
      <c r="I6" s="4"/>
      <c r="J6" s="4"/>
      <c r="K6" s="4"/>
      <c r="L6" s="4"/>
      <c r="M6" s="4"/>
    </row>
    <row r="7" spans="1:13" ht="6" customHeight="1" thickTop="1">
      <c r="A7" s="114" t="s">
        <v>2</v>
      </c>
      <c r="B7" s="115"/>
      <c r="C7" s="115"/>
      <c r="D7" s="115"/>
      <c r="E7" s="115"/>
      <c r="F7" s="115"/>
      <c r="G7" s="115"/>
      <c r="H7" s="115"/>
      <c r="I7" s="115"/>
      <c r="J7" s="115"/>
      <c r="K7" s="115"/>
      <c r="L7" s="115"/>
      <c r="M7" s="116"/>
    </row>
    <row r="8" spans="1:13" ht="12.75" customHeight="1">
      <c r="A8" s="117"/>
      <c r="B8" s="118"/>
      <c r="C8" s="118"/>
      <c r="D8" s="118"/>
      <c r="E8" s="118"/>
      <c r="F8" s="118"/>
      <c r="G8" s="118"/>
      <c r="H8" s="118"/>
      <c r="I8" s="118"/>
      <c r="J8" s="118"/>
      <c r="K8" s="118"/>
      <c r="L8" s="118"/>
      <c r="M8" s="119"/>
    </row>
    <row r="9" spans="1:13" ht="12.75" customHeight="1">
      <c r="A9" s="117"/>
      <c r="B9" s="118"/>
      <c r="C9" s="118"/>
      <c r="D9" s="118"/>
      <c r="E9" s="118"/>
      <c r="F9" s="118"/>
      <c r="G9" s="118"/>
      <c r="H9" s="118"/>
      <c r="I9" s="118"/>
      <c r="J9" s="118"/>
      <c r="K9" s="118"/>
      <c r="L9" s="118"/>
      <c r="M9" s="119"/>
    </row>
    <row r="10" spans="1:13" ht="12.75" customHeight="1">
      <c r="A10" s="117"/>
      <c r="B10" s="118"/>
      <c r="C10" s="118"/>
      <c r="D10" s="118"/>
      <c r="E10" s="118"/>
      <c r="F10" s="118"/>
      <c r="G10" s="118"/>
      <c r="H10" s="118"/>
      <c r="I10" s="118"/>
      <c r="J10" s="118"/>
      <c r="K10" s="118"/>
      <c r="L10" s="118"/>
      <c r="M10" s="119"/>
    </row>
    <row r="11" spans="1:13" ht="12.75" customHeight="1" thickBot="1">
      <c r="A11" s="120"/>
      <c r="B11" s="121"/>
      <c r="C11" s="121"/>
      <c r="D11" s="121"/>
      <c r="E11" s="121"/>
      <c r="F11" s="121"/>
      <c r="G11" s="121"/>
      <c r="H11" s="121"/>
      <c r="I11" s="121"/>
      <c r="J11" s="121"/>
      <c r="K11" s="121"/>
      <c r="L11" s="121"/>
      <c r="M11" s="122"/>
    </row>
    <row r="12" spans="1:13" ht="12.75" customHeight="1" thickBot="1" thickTop="1">
      <c r="A12" s="5"/>
      <c r="B12" s="5"/>
      <c r="C12" s="5"/>
      <c r="D12" s="5"/>
      <c r="E12" s="5"/>
      <c r="F12" s="5"/>
      <c r="G12" s="5"/>
      <c r="H12" s="5"/>
      <c r="I12" s="5"/>
      <c r="J12" s="5"/>
      <c r="K12" s="5"/>
      <c r="L12" s="5"/>
      <c r="M12" s="5"/>
    </row>
    <row r="13" spans="2:15" ht="15" thickBot="1">
      <c r="B13" s="6"/>
      <c r="C13" s="7" t="s">
        <v>3</v>
      </c>
      <c r="D13" s="8"/>
      <c r="E13" s="8"/>
      <c r="F13" s="8"/>
      <c r="G13" s="8"/>
      <c r="H13" s="8"/>
      <c r="I13" s="8"/>
      <c r="J13" s="9"/>
      <c r="K13" s="6"/>
      <c r="L13" s="6"/>
      <c r="M13" s="6"/>
      <c r="N13" s="6"/>
      <c r="O13" s="10"/>
    </row>
    <row r="14" spans="10:14" ht="22.5" customHeight="1" thickBot="1">
      <c r="J14" s="123">
        <v>39426</v>
      </c>
      <c r="K14" s="123"/>
      <c r="L14" s="123"/>
      <c r="M14" s="123"/>
      <c r="N14" s="12"/>
    </row>
    <row r="15" spans="1:14" s="16" customFormat="1" ht="20.25" customHeight="1">
      <c r="A15" s="13"/>
      <c r="B15" s="124">
        <v>2006</v>
      </c>
      <c r="C15" s="125"/>
      <c r="D15" s="126"/>
      <c r="E15" s="127" t="s">
        <v>4</v>
      </c>
      <c r="F15" s="14"/>
      <c r="G15" s="124">
        <v>2010</v>
      </c>
      <c r="H15" s="125"/>
      <c r="I15" s="125"/>
      <c r="J15" s="125"/>
      <c r="K15" s="125"/>
      <c r="L15" s="125"/>
      <c r="M15" s="125"/>
      <c r="N15" s="15"/>
    </row>
    <row r="16" spans="1:18" s="20" customFormat="1" ht="33" customHeight="1">
      <c r="A16" s="130" t="s">
        <v>5</v>
      </c>
      <c r="B16" s="107" t="s">
        <v>6</v>
      </c>
      <c r="C16" s="107" t="s">
        <v>7</v>
      </c>
      <c r="D16" s="103" t="s">
        <v>8</v>
      </c>
      <c r="E16" s="128"/>
      <c r="F16" s="17"/>
      <c r="G16" s="105" t="s">
        <v>9</v>
      </c>
      <c r="H16" s="107" t="s">
        <v>6</v>
      </c>
      <c r="I16" s="107" t="s">
        <v>10</v>
      </c>
      <c r="J16" s="109" t="s">
        <v>8</v>
      </c>
      <c r="K16" s="110" t="s">
        <v>11</v>
      </c>
      <c r="L16" s="111"/>
      <c r="M16" s="111"/>
      <c r="N16" s="18"/>
      <c r="O16" s="101"/>
      <c r="P16" s="101"/>
      <c r="Q16" s="19"/>
      <c r="R16" s="19"/>
    </row>
    <row r="17" spans="1:18" s="27" customFormat="1" ht="36" customHeight="1" thickBot="1">
      <c r="A17" s="131"/>
      <c r="B17" s="108"/>
      <c r="C17" s="108"/>
      <c r="D17" s="104"/>
      <c r="E17" s="129"/>
      <c r="F17" s="21"/>
      <c r="G17" s="106"/>
      <c r="H17" s="108"/>
      <c r="I17" s="108"/>
      <c r="J17" s="104"/>
      <c r="K17" s="22" t="s">
        <v>12</v>
      </c>
      <c r="L17" s="23"/>
      <c r="M17" s="24" t="s">
        <v>13</v>
      </c>
      <c r="N17" s="25"/>
      <c r="O17" s="101"/>
      <c r="P17" s="101"/>
      <c r="Q17" s="26"/>
      <c r="R17" s="26"/>
    </row>
    <row r="18" spans="1:18" ht="15" customHeight="1">
      <c r="A18" s="28" t="s">
        <v>14</v>
      </c>
      <c r="B18" s="29">
        <v>1498.43</v>
      </c>
      <c r="C18" s="30">
        <v>319585.85</v>
      </c>
      <c r="D18" s="31">
        <f>B18/C18</f>
        <v>0.00468866190414876</v>
      </c>
      <c r="E18" s="32" t="s">
        <v>15</v>
      </c>
      <c r="F18" s="33"/>
      <c r="G18" s="34">
        <v>0.0051</v>
      </c>
      <c r="H18" s="30">
        <f aca="true" t="shared" si="0" ref="H18:H24">G18*I18</f>
        <v>1795.7095783823893</v>
      </c>
      <c r="I18" s="30">
        <v>352099.91732988023</v>
      </c>
      <c r="J18" s="35">
        <f>H18/I18</f>
        <v>0.0051</v>
      </c>
      <c r="K18" s="36">
        <f aca="true" t="shared" si="1" ref="K18:K41">H18-B18</f>
        <v>297.2795783823892</v>
      </c>
      <c r="L18" s="36"/>
      <c r="M18" s="37">
        <f aca="true" t="shared" si="2" ref="M18:M41">K18/B18</f>
        <v>0.19839403801471486</v>
      </c>
      <c r="N18" s="33"/>
      <c r="O18" s="38"/>
      <c r="P18" s="37"/>
      <c r="Q18" s="39"/>
      <c r="R18" s="36"/>
    </row>
    <row r="19" spans="1:18" ht="15" customHeight="1">
      <c r="A19" s="28" t="s">
        <v>16</v>
      </c>
      <c r="B19" s="29">
        <v>1977.81</v>
      </c>
      <c r="C19" s="30">
        <v>395970.88</v>
      </c>
      <c r="D19" s="31">
        <f aca="true" t="shared" si="3" ref="D19:D41">B19/C19</f>
        <v>0.004994836994073907</v>
      </c>
      <c r="E19" s="32" t="s">
        <v>17</v>
      </c>
      <c r="F19" s="40"/>
      <c r="G19" s="34">
        <v>0.007</v>
      </c>
      <c r="H19" s="30">
        <f t="shared" si="0"/>
        <v>3024.572597543652</v>
      </c>
      <c r="I19" s="30">
        <v>432081.7996490931</v>
      </c>
      <c r="J19" s="35">
        <f aca="true" t="shared" si="4" ref="J19:J40">H19/I19</f>
        <v>0.007000000000000001</v>
      </c>
      <c r="K19" s="36">
        <f t="shared" si="1"/>
        <v>1046.7625975436522</v>
      </c>
      <c r="L19" s="41"/>
      <c r="M19" s="37">
        <f t="shared" si="2"/>
        <v>0.5292533648548912</v>
      </c>
      <c r="N19" s="33"/>
      <c r="O19" s="38"/>
      <c r="P19" s="37"/>
      <c r="Q19" s="39"/>
      <c r="R19" s="36"/>
    </row>
    <row r="20" spans="1:18" ht="15" customHeight="1">
      <c r="A20" s="28" t="s">
        <v>18</v>
      </c>
      <c r="B20" s="29">
        <v>2236.12</v>
      </c>
      <c r="C20" s="30">
        <v>280147.74</v>
      </c>
      <c r="D20" s="31">
        <f t="shared" si="3"/>
        <v>0.007981931248133574</v>
      </c>
      <c r="E20" s="32" t="s">
        <v>19</v>
      </c>
      <c r="F20" s="40"/>
      <c r="G20" s="34">
        <v>0.008</v>
      </c>
      <c r="H20" s="30">
        <f t="shared" si="0"/>
        <v>2423.293019024912</v>
      </c>
      <c r="I20" s="30">
        <v>302911.62737811403</v>
      </c>
      <c r="J20" s="35">
        <f t="shared" si="4"/>
        <v>0.008</v>
      </c>
      <c r="K20" s="36">
        <f t="shared" si="1"/>
        <v>187.17301902491226</v>
      </c>
      <c r="L20" s="41"/>
      <c r="M20" s="37">
        <f t="shared" si="2"/>
        <v>0.08370437142233524</v>
      </c>
      <c r="N20" s="33"/>
      <c r="O20" s="38"/>
      <c r="P20" s="37"/>
      <c r="Q20" s="39"/>
      <c r="R20" s="36"/>
    </row>
    <row r="21" spans="1:18" ht="15" customHeight="1">
      <c r="A21" s="28" t="s">
        <v>20</v>
      </c>
      <c r="B21" s="29">
        <v>834.4</v>
      </c>
      <c r="C21" s="30">
        <v>210778.21</v>
      </c>
      <c r="D21" s="31">
        <f t="shared" si="3"/>
        <v>0.003958663469055933</v>
      </c>
      <c r="E21" s="42" t="s">
        <v>15</v>
      </c>
      <c r="F21" s="43"/>
      <c r="G21" s="44">
        <v>0.0051</v>
      </c>
      <c r="H21" s="45">
        <f t="shared" si="0"/>
        <v>1182.6891552140978</v>
      </c>
      <c r="I21" s="30">
        <v>231899.83435570542</v>
      </c>
      <c r="J21" s="46">
        <f t="shared" si="4"/>
        <v>0.0051</v>
      </c>
      <c r="K21" s="36">
        <f t="shared" si="1"/>
        <v>348.28915521409783</v>
      </c>
      <c r="L21" s="36"/>
      <c r="M21" s="37">
        <f t="shared" si="2"/>
        <v>0.41741269800347297</v>
      </c>
      <c r="N21" s="33"/>
      <c r="O21" s="38"/>
      <c r="P21" s="37"/>
      <c r="Q21" s="39"/>
      <c r="R21" s="36"/>
    </row>
    <row r="22" spans="1:14" ht="15" customHeight="1">
      <c r="A22" s="28" t="s">
        <v>21</v>
      </c>
      <c r="B22" s="29">
        <v>10600.59</v>
      </c>
      <c r="C22" s="30">
        <v>2266599.72</v>
      </c>
      <c r="D22" s="31">
        <f t="shared" si="3"/>
        <v>0.00467686901505485</v>
      </c>
      <c r="E22" s="42" t="s">
        <v>22</v>
      </c>
      <c r="F22" s="43"/>
      <c r="G22" s="47">
        <f>(0.7/0.42)^(3/8)*0.42%</f>
        <v>0.005086775507305759</v>
      </c>
      <c r="H22" s="45">
        <f t="shared" si="0"/>
        <v>12519.313117394282</v>
      </c>
      <c r="I22" s="30">
        <v>2461149.130606161</v>
      </c>
      <c r="J22" s="46">
        <f t="shared" si="4"/>
        <v>0.005086775507305759</v>
      </c>
      <c r="K22" s="36">
        <f t="shared" si="1"/>
        <v>1918.7231173942819</v>
      </c>
      <c r="L22" s="36"/>
      <c r="M22" s="37">
        <f t="shared" si="2"/>
        <v>0.18100154023448523</v>
      </c>
      <c r="N22" s="33"/>
    </row>
    <row r="23" spans="1:15" ht="15" customHeight="1">
      <c r="A23" s="28" t="s">
        <v>23</v>
      </c>
      <c r="B23" s="29">
        <v>10434.81</v>
      </c>
      <c r="C23" s="30">
        <v>2930802.06</v>
      </c>
      <c r="D23" s="31">
        <f t="shared" si="3"/>
        <v>0.0035603939762482626</v>
      </c>
      <c r="E23" s="42" t="s">
        <v>15</v>
      </c>
      <c r="F23" s="43"/>
      <c r="G23" s="44">
        <v>0.0051</v>
      </c>
      <c r="H23" s="45">
        <f t="shared" si="0"/>
        <v>16355.040360243616</v>
      </c>
      <c r="I23" s="30">
        <v>3206870.6588712973</v>
      </c>
      <c r="J23" s="46">
        <f t="shared" si="4"/>
        <v>0.0051</v>
      </c>
      <c r="K23" s="36">
        <f t="shared" si="1"/>
        <v>5920.230360243617</v>
      </c>
      <c r="L23" s="36"/>
      <c r="M23" s="37">
        <f t="shared" si="2"/>
        <v>0.5673539202193061</v>
      </c>
      <c r="N23" s="33"/>
      <c r="O23" s="38"/>
    </row>
    <row r="24" spans="1:18" ht="15" customHeight="1">
      <c r="A24" s="28" t="s">
        <v>24</v>
      </c>
      <c r="B24" s="29">
        <v>423.99</v>
      </c>
      <c r="C24" s="30">
        <v>245108.57</v>
      </c>
      <c r="D24" s="31">
        <f t="shared" si="3"/>
        <v>0.0017298048778955383</v>
      </c>
      <c r="E24" s="32" t="s">
        <v>15</v>
      </c>
      <c r="F24" s="33"/>
      <c r="G24" s="34">
        <v>0.0051</v>
      </c>
      <c r="H24" s="30">
        <f t="shared" si="0"/>
        <v>1402.2261457135862</v>
      </c>
      <c r="I24" s="30">
        <v>274946.30308109534</v>
      </c>
      <c r="J24" s="35">
        <f t="shared" si="4"/>
        <v>0.0051</v>
      </c>
      <c r="K24" s="36">
        <f t="shared" si="1"/>
        <v>978.2361457135862</v>
      </c>
      <c r="L24" s="36"/>
      <c r="M24" s="37">
        <f t="shared" si="2"/>
        <v>2.307215136473941</v>
      </c>
      <c r="N24" s="33"/>
      <c r="O24" s="38"/>
      <c r="P24" s="37"/>
      <c r="Q24" s="48"/>
      <c r="R24" s="36"/>
    </row>
    <row r="25" spans="1:18" ht="15" customHeight="1">
      <c r="A25" s="28" t="s">
        <v>25</v>
      </c>
      <c r="B25" s="29">
        <v>1021.66</v>
      </c>
      <c r="C25" s="30">
        <v>188887.91</v>
      </c>
      <c r="D25" s="31">
        <f t="shared" si="3"/>
        <v>0.005408816265689</v>
      </c>
      <c r="E25" s="42" t="s">
        <v>26</v>
      </c>
      <c r="F25" s="43"/>
      <c r="G25" s="44">
        <v>0.006</v>
      </c>
      <c r="H25" s="49">
        <f>I25*G25</f>
        <v>1294.2192018809521</v>
      </c>
      <c r="I25" s="30">
        <v>215703.200313492</v>
      </c>
      <c r="J25" s="35">
        <f t="shared" si="4"/>
        <v>0.006</v>
      </c>
      <c r="K25" s="36">
        <f t="shared" si="1"/>
        <v>272.5592018809522</v>
      </c>
      <c r="L25" s="36"/>
      <c r="M25" s="37">
        <f t="shared" si="2"/>
        <v>0.26678073124224516</v>
      </c>
      <c r="N25" s="33"/>
      <c r="O25" s="38"/>
      <c r="P25" s="37"/>
      <c r="Q25" s="39"/>
      <c r="R25" s="48"/>
    </row>
    <row r="26" spans="1:18" ht="15" customHeight="1">
      <c r="A26" s="28" t="s">
        <v>27</v>
      </c>
      <c r="B26" s="29">
        <v>3641.08</v>
      </c>
      <c r="C26" s="30">
        <v>1846854.67</v>
      </c>
      <c r="D26" s="31">
        <f t="shared" si="3"/>
        <v>0.0019715032585644653</v>
      </c>
      <c r="E26" s="32" t="s">
        <v>15</v>
      </c>
      <c r="F26" s="33"/>
      <c r="G26" s="34">
        <v>0.0051</v>
      </c>
      <c r="H26" s="30">
        <f aca="true" t="shared" si="5" ref="H26:H32">G26*I26</f>
        <v>10163.053030566456</v>
      </c>
      <c r="I26" s="30">
        <v>1992755.4961895011</v>
      </c>
      <c r="J26" s="35">
        <f t="shared" si="4"/>
        <v>0.0051</v>
      </c>
      <c r="K26" s="36">
        <f t="shared" si="1"/>
        <v>6521.973030566456</v>
      </c>
      <c r="L26" s="36"/>
      <c r="M26" s="37">
        <f t="shared" si="2"/>
        <v>1.7912193718804466</v>
      </c>
      <c r="N26" s="33"/>
      <c r="O26" s="38"/>
      <c r="P26" s="37"/>
      <c r="Q26" s="39"/>
      <c r="R26" s="36"/>
    </row>
    <row r="27" spans="1:18" ht="15" customHeight="1">
      <c r="A27" s="28" t="s">
        <v>28</v>
      </c>
      <c r="B27" s="29">
        <v>290.71</v>
      </c>
      <c r="C27" s="30">
        <v>32760.14</v>
      </c>
      <c r="D27" s="31">
        <f t="shared" si="3"/>
        <v>0.008873893701308968</v>
      </c>
      <c r="E27" s="32" t="s">
        <v>29</v>
      </c>
      <c r="F27" s="33"/>
      <c r="G27" s="34">
        <v>0.01</v>
      </c>
      <c r="H27" s="30">
        <f t="shared" si="5"/>
        <v>375.76461373049165</v>
      </c>
      <c r="I27" s="30">
        <v>37576.46137304916</v>
      </c>
      <c r="J27" s="35">
        <f t="shared" si="4"/>
        <v>0.01</v>
      </c>
      <c r="K27" s="36">
        <f t="shared" si="1"/>
        <v>85.05461373049167</v>
      </c>
      <c r="L27" s="36"/>
      <c r="M27" s="37">
        <f t="shared" si="2"/>
        <v>0.29257546603313156</v>
      </c>
      <c r="N27" s="33"/>
      <c r="O27" s="38"/>
      <c r="P27" s="37"/>
      <c r="Q27" s="39"/>
      <c r="R27" s="36"/>
    </row>
    <row r="28" spans="1:18" ht="15" customHeight="1">
      <c r="A28" s="28" t="s">
        <v>30</v>
      </c>
      <c r="B28" s="29">
        <v>5451.72</v>
      </c>
      <c r="C28" s="30">
        <v>676088.87</v>
      </c>
      <c r="D28" s="31">
        <f>B28/C28</f>
        <v>0.008063614477191438</v>
      </c>
      <c r="E28" s="32" t="s">
        <v>19</v>
      </c>
      <c r="F28" s="33"/>
      <c r="G28" s="34">
        <v>0.008</v>
      </c>
      <c r="H28" s="30">
        <f t="shared" si="5"/>
        <v>5961.660849007223</v>
      </c>
      <c r="I28" s="30">
        <v>745207.6061259029</v>
      </c>
      <c r="J28" s="35">
        <f t="shared" si="4"/>
        <v>0.008</v>
      </c>
      <c r="K28" s="36">
        <f t="shared" si="1"/>
        <v>509.9408490072228</v>
      </c>
      <c r="L28" s="36"/>
      <c r="M28" s="37">
        <f t="shared" si="2"/>
        <v>0.09353760813233673</v>
      </c>
      <c r="N28" s="33"/>
      <c r="O28" s="38"/>
      <c r="P28" s="37"/>
      <c r="Q28" s="39"/>
      <c r="R28" s="36"/>
    </row>
    <row r="29" spans="1:18" ht="15" customHeight="1">
      <c r="A29" s="28" t="s">
        <v>31</v>
      </c>
      <c r="B29" s="29">
        <v>396.35</v>
      </c>
      <c r="C29" s="30">
        <v>187161.79</v>
      </c>
      <c r="D29" s="31">
        <f t="shared" si="3"/>
        <v>0.0021176865213781084</v>
      </c>
      <c r="E29" s="32" t="s">
        <v>15</v>
      </c>
      <c r="F29" s="33"/>
      <c r="G29" s="34">
        <v>0.0051</v>
      </c>
      <c r="H29" s="30">
        <f t="shared" si="5"/>
        <v>1031.077178361305</v>
      </c>
      <c r="I29" s="30">
        <v>202171.99575711862</v>
      </c>
      <c r="J29" s="35">
        <f t="shared" si="4"/>
        <v>0.0050999999999999995</v>
      </c>
      <c r="K29" s="36">
        <f t="shared" si="1"/>
        <v>634.7271783613049</v>
      </c>
      <c r="L29" s="36"/>
      <c r="M29" s="37">
        <f t="shared" si="2"/>
        <v>1.6014310038130564</v>
      </c>
      <c r="N29" s="33"/>
      <c r="O29" s="38"/>
      <c r="P29" s="37"/>
      <c r="Q29" s="39"/>
      <c r="R29" s="36"/>
    </row>
    <row r="30" spans="1:18" ht="15" customHeight="1">
      <c r="A30" s="28" t="s">
        <v>32</v>
      </c>
      <c r="B30" s="29">
        <v>3813.67</v>
      </c>
      <c r="C30" s="30">
        <v>1210297.48</v>
      </c>
      <c r="D30" s="31">
        <f t="shared" si="3"/>
        <v>0.003151018706574519</v>
      </c>
      <c r="E30" s="32" t="s">
        <v>33</v>
      </c>
      <c r="F30" s="33"/>
      <c r="G30" s="34">
        <f>(0.7/0.5)^(2/4)*0.5%</f>
        <v>0.005916079783099616</v>
      </c>
      <c r="H30" s="30">
        <f t="shared" si="5"/>
        <v>7920.288619135801</v>
      </c>
      <c r="I30" s="30">
        <v>1338773.125028094</v>
      </c>
      <c r="J30" s="35">
        <f t="shared" si="4"/>
        <v>0.005916079783099616</v>
      </c>
      <c r="K30" s="36">
        <f t="shared" si="1"/>
        <v>4106.618619135801</v>
      </c>
      <c r="L30" s="36"/>
      <c r="M30" s="37">
        <f t="shared" si="2"/>
        <v>1.076815408552864</v>
      </c>
      <c r="N30" s="33"/>
      <c r="O30" s="38"/>
      <c r="P30" s="37"/>
      <c r="Q30" s="39"/>
      <c r="R30" s="36"/>
    </row>
    <row r="31" spans="1:18" ht="15" customHeight="1">
      <c r="A31" s="28" t="s">
        <v>34</v>
      </c>
      <c r="B31" s="29">
        <v>3954.96</v>
      </c>
      <c r="C31" s="30">
        <v>385922.31</v>
      </c>
      <c r="D31" s="31">
        <f t="shared" si="3"/>
        <v>0.010248072986503423</v>
      </c>
      <c r="E31" s="50">
        <v>0.01</v>
      </c>
      <c r="F31" s="43"/>
      <c r="G31" s="44">
        <v>0.01</v>
      </c>
      <c r="H31" s="45">
        <f t="shared" si="5"/>
        <v>4330.946320118811</v>
      </c>
      <c r="I31" s="30">
        <v>433094.6320118811</v>
      </c>
      <c r="J31" s="35">
        <f t="shared" si="4"/>
        <v>0.01</v>
      </c>
      <c r="K31" s="36">
        <f t="shared" si="1"/>
        <v>375.9863201188109</v>
      </c>
      <c r="L31" s="36"/>
      <c r="M31" s="37">
        <f t="shared" si="2"/>
        <v>0.09506703484202392</v>
      </c>
      <c r="N31" s="33"/>
      <c r="O31" s="38"/>
      <c r="P31" s="37"/>
      <c r="Q31" s="39"/>
      <c r="R31" s="36"/>
    </row>
    <row r="32" spans="1:18" ht="16.5" customHeight="1" thickBot="1">
      <c r="A32" s="28" t="s">
        <v>35</v>
      </c>
      <c r="B32" s="29">
        <v>12459.02</v>
      </c>
      <c r="C32" s="30">
        <v>2423548.03</v>
      </c>
      <c r="D32" s="31">
        <f t="shared" si="3"/>
        <v>0.005140818273776898</v>
      </c>
      <c r="E32" s="51" t="s">
        <v>36</v>
      </c>
      <c r="F32" s="33"/>
      <c r="G32" s="34">
        <v>0.0056</v>
      </c>
      <c r="H32" s="30">
        <f t="shared" si="5"/>
        <v>14855.659192320913</v>
      </c>
      <c r="I32" s="30">
        <v>2652796.28434302</v>
      </c>
      <c r="J32" s="35">
        <f t="shared" si="4"/>
        <v>0.0056</v>
      </c>
      <c r="K32" s="36">
        <f t="shared" si="1"/>
        <v>2396.639192320912</v>
      </c>
      <c r="L32" s="36"/>
      <c r="M32" s="37">
        <f t="shared" si="2"/>
        <v>0.19236177422629644</v>
      </c>
      <c r="N32" s="33"/>
      <c r="O32" s="38"/>
      <c r="P32" s="37"/>
      <c r="Q32" s="39"/>
      <c r="R32" s="36"/>
    </row>
    <row r="33" spans="1:19" s="20" customFormat="1" ht="15" customHeight="1" thickBot="1">
      <c r="A33" s="52" t="s">
        <v>37</v>
      </c>
      <c r="B33" s="53">
        <f>SUM(B18:B32)</f>
        <v>59035.31999999999</v>
      </c>
      <c r="C33" s="54">
        <f>SUM(C18:C32)</f>
        <v>13600514.23</v>
      </c>
      <c r="D33" s="55">
        <f t="shared" si="3"/>
        <v>0.004340668227807147</v>
      </c>
      <c r="E33" s="56"/>
      <c r="F33" s="57"/>
      <c r="G33" s="58"/>
      <c r="H33" s="54">
        <f>SUM(H18:H32)</f>
        <v>84635.5129786385</v>
      </c>
      <c r="I33" s="54">
        <f>SUM(I18:I32)</f>
        <v>14880038.072413404</v>
      </c>
      <c r="J33" s="55">
        <f>H33/I33</f>
        <v>0.005687855942757773</v>
      </c>
      <c r="K33" s="59">
        <f t="shared" si="1"/>
        <v>25600.1929786385</v>
      </c>
      <c r="L33" s="59"/>
      <c r="M33" s="60">
        <f t="shared" si="2"/>
        <v>0.4336419787110242</v>
      </c>
      <c r="N33" s="61"/>
      <c r="O33" s="62"/>
      <c r="P33" s="63"/>
      <c r="Q33" s="62"/>
      <c r="R33" s="36"/>
      <c r="S33" s="64"/>
    </row>
    <row r="34" spans="1:19" ht="15" customHeight="1">
      <c r="A34" s="28" t="s">
        <v>38</v>
      </c>
      <c r="B34" s="29">
        <v>2123.22</v>
      </c>
      <c r="C34" s="30">
        <v>719553.43</v>
      </c>
      <c r="D34" s="31">
        <f t="shared" si="3"/>
        <v>0.002950746826403148</v>
      </c>
      <c r="E34" s="42" t="s">
        <v>39</v>
      </c>
      <c r="F34" s="43"/>
      <c r="G34" s="44" t="s">
        <v>40</v>
      </c>
      <c r="H34" s="45">
        <f>4300/1.025^4/1.3279</f>
        <v>2933.645434625308</v>
      </c>
      <c r="I34" s="30">
        <v>798480.2320526077</v>
      </c>
      <c r="J34" s="46">
        <f t="shared" si="4"/>
        <v>0.003674036396723251</v>
      </c>
      <c r="K34" s="36">
        <f t="shared" si="1"/>
        <v>810.4254346253083</v>
      </c>
      <c r="L34" s="36"/>
      <c r="M34" s="37">
        <f t="shared" si="2"/>
        <v>0.3816964019862795</v>
      </c>
      <c r="N34" s="33"/>
      <c r="O34" s="38"/>
      <c r="P34" s="37"/>
      <c r="Q34" s="11"/>
      <c r="R34" s="11"/>
      <c r="S34" s="65"/>
    </row>
    <row r="35" spans="1:18" ht="15" customHeight="1">
      <c r="A35" s="28" t="s">
        <v>41</v>
      </c>
      <c r="B35" s="29">
        <v>3684.04</v>
      </c>
      <c r="C35" s="30">
        <v>1253806.75</v>
      </c>
      <c r="D35" s="31">
        <f t="shared" si="3"/>
        <v>0.0029382837506657226</v>
      </c>
      <c r="E35" s="42" t="s">
        <v>42</v>
      </c>
      <c r="F35" s="43"/>
      <c r="G35" s="44" t="s">
        <v>43</v>
      </c>
      <c r="H35" s="45">
        <f>5100/1.1343/1.0189/1.0194/1.0199/1.0198</f>
        <v>4161.917365728819</v>
      </c>
      <c r="I35" s="30">
        <v>1377726.4408375104</v>
      </c>
      <c r="J35" s="46">
        <f t="shared" si="4"/>
        <v>0.0030208590343949694</v>
      </c>
      <c r="K35" s="36">
        <f t="shared" si="1"/>
        <v>477.8773657288193</v>
      </c>
      <c r="L35" s="36"/>
      <c r="M35" s="37">
        <f t="shared" si="2"/>
        <v>0.12971557467585024</v>
      </c>
      <c r="N35" s="33"/>
      <c r="O35" s="38"/>
      <c r="P35" s="37"/>
      <c r="Q35" s="11"/>
      <c r="R35" s="11"/>
    </row>
    <row r="36" spans="1:18" ht="15" customHeight="1">
      <c r="A36" s="28" t="s">
        <v>44</v>
      </c>
      <c r="B36" s="29">
        <v>11187.07</v>
      </c>
      <c r="C36" s="30">
        <v>4486030.93</v>
      </c>
      <c r="D36" s="31">
        <f t="shared" si="3"/>
        <v>0.0024937567695281137</v>
      </c>
      <c r="E36" s="42" t="s">
        <v>45</v>
      </c>
      <c r="F36" s="43"/>
      <c r="G36" s="66" t="s">
        <v>46</v>
      </c>
      <c r="H36" s="45">
        <v>10092.46</v>
      </c>
      <c r="I36" s="30">
        <v>4880395.189664817</v>
      </c>
      <c r="J36" s="35">
        <f t="shared" si="4"/>
        <v>0.0020679595827347626</v>
      </c>
      <c r="K36" s="36">
        <f t="shared" si="1"/>
        <v>-1094.6100000000006</v>
      </c>
      <c r="L36" s="67"/>
      <c r="M36" s="37">
        <f t="shared" si="2"/>
        <v>-0.09784599542150005</v>
      </c>
      <c r="N36" s="33"/>
      <c r="O36" s="48"/>
      <c r="P36" s="37"/>
      <c r="Q36" s="11"/>
      <c r="R36" s="11"/>
    </row>
    <row r="37" spans="1:18" ht="15" customHeight="1">
      <c r="A37" s="28" t="s">
        <v>47</v>
      </c>
      <c r="B37" s="29">
        <v>258.65</v>
      </c>
      <c r="C37" s="30">
        <v>96550.99</v>
      </c>
      <c r="D37" s="31">
        <f t="shared" si="3"/>
        <v>0.002678895369172289</v>
      </c>
      <c r="E37" s="68" t="s">
        <v>48</v>
      </c>
      <c r="F37" s="33"/>
      <c r="G37" s="34">
        <v>0.0033</v>
      </c>
      <c r="H37" s="30">
        <f>I37*G37</f>
        <v>343.8107040369834</v>
      </c>
      <c r="I37" s="30">
        <v>104185.06182938891</v>
      </c>
      <c r="J37" s="35">
        <f t="shared" si="4"/>
        <v>0.0033</v>
      </c>
      <c r="K37" s="36">
        <f t="shared" si="1"/>
        <v>85.16070403698342</v>
      </c>
      <c r="L37" s="36"/>
      <c r="M37" s="37">
        <f t="shared" si="2"/>
        <v>0.329250740525743</v>
      </c>
      <c r="N37" s="33"/>
      <c r="O37" s="38"/>
      <c r="P37" s="37"/>
      <c r="Q37" s="11"/>
      <c r="R37" s="11"/>
    </row>
    <row r="38" spans="1:18" ht="15" customHeight="1">
      <c r="A38" s="28" t="s">
        <v>49</v>
      </c>
      <c r="B38" s="29">
        <v>2954.09</v>
      </c>
      <c r="C38" s="30">
        <v>332680.52</v>
      </c>
      <c r="D38" s="31">
        <f t="shared" si="3"/>
        <v>0.008879660281882449</v>
      </c>
      <c r="E38" s="32" t="s">
        <v>50</v>
      </c>
      <c r="F38" s="33"/>
      <c r="G38" s="34">
        <v>0.01</v>
      </c>
      <c r="H38" s="30">
        <f>I38*G38</f>
        <v>3661.1682704575996</v>
      </c>
      <c r="I38" s="30">
        <v>366116.82704575994</v>
      </c>
      <c r="J38" s="35">
        <f t="shared" si="4"/>
        <v>0.01</v>
      </c>
      <c r="K38" s="36">
        <f t="shared" si="1"/>
        <v>707.0782704575995</v>
      </c>
      <c r="L38" s="36"/>
      <c r="M38" s="37">
        <f t="shared" si="2"/>
        <v>0.23935569683306854</v>
      </c>
      <c r="N38" s="33"/>
      <c r="O38" s="38"/>
      <c r="P38" s="37"/>
      <c r="Q38" s="11"/>
      <c r="R38" s="11"/>
    </row>
    <row r="39" spans="1:18" ht="15" customHeight="1">
      <c r="A39" s="28" t="s">
        <v>51</v>
      </c>
      <c r="B39" s="29">
        <v>1646.44</v>
      </c>
      <c r="C39" s="30">
        <v>421081.36</v>
      </c>
      <c r="D39" s="31">
        <f t="shared" si="3"/>
        <v>0.003910028218774633</v>
      </c>
      <c r="E39" s="42" t="s">
        <v>52</v>
      </c>
      <c r="F39" s="33"/>
      <c r="G39" s="34">
        <v>0.004</v>
      </c>
      <c r="H39" s="30">
        <f>I39*G39</f>
        <v>1827.8009762080962</v>
      </c>
      <c r="I39" s="30">
        <v>456950.24405202403</v>
      </c>
      <c r="J39" s="35">
        <f t="shared" si="4"/>
        <v>0.004</v>
      </c>
      <c r="K39" s="36">
        <f t="shared" si="1"/>
        <v>181.3609762080962</v>
      </c>
      <c r="L39" s="36"/>
      <c r="M39" s="37">
        <f t="shared" si="2"/>
        <v>0.11015340747801085</v>
      </c>
      <c r="N39" s="33"/>
      <c r="O39" s="38"/>
      <c r="P39" s="37"/>
      <c r="Q39" s="11"/>
      <c r="R39" s="11"/>
    </row>
    <row r="40" spans="1:18" ht="15" customHeight="1" thickBot="1">
      <c r="A40" s="28" t="s">
        <v>53</v>
      </c>
      <c r="B40" s="29">
        <v>23532.14</v>
      </c>
      <c r="C40" s="30">
        <v>13259900</v>
      </c>
      <c r="D40" s="31">
        <f t="shared" si="3"/>
        <v>0.0017746845752984561</v>
      </c>
      <c r="E40" s="42" t="s">
        <v>54</v>
      </c>
      <c r="F40" s="69"/>
      <c r="G40" s="70" t="s">
        <v>55</v>
      </c>
      <c r="H40" s="45">
        <v>24704.91</v>
      </c>
      <c r="I40" s="30">
        <v>14439724.308807638</v>
      </c>
      <c r="J40" s="35">
        <f t="shared" si="4"/>
        <v>0.0017108990082955408</v>
      </c>
      <c r="K40" s="36">
        <f t="shared" si="1"/>
        <v>1172.7700000000004</v>
      </c>
      <c r="L40" s="36"/>
      <c r="M40" s="37">
        <f t="shared" si="2"/>
        <v>0.04983694640606424</v>
      </c>
      <c r="N40" s="33"/>
      <c r="O40" s="38"/>
      <c r="P40" s="37"/>
      <c r="Q40" s="11"/>
      <c r="R40" s="11"/>
    </row>
    <row r="41" spans="1:18" ht="24.75" customHeight="1" thickBot="1">
      <c r="A41" s="52" t="s">
        <v>56</v>
      </c>
      <c r="B41" s="53">
        <f>SUM(B33:B40)</f>
        <v>104420.96999999999</v>
      </c>
      <c r="C41" s="54">
        <f>SUM(C33:C40)</f>
        <v>34170118.20999999</v>
      </c>
      <c r="D41" s="71">
        <f t="shared" si="3"/>
        <v>0.003055914801296791</v>
      </c>
      <c r="E41" s="71"/>
      <c r="F41" s="57"/>
      <c r="G41" s="58"/>
      <c r="H41" s="54">
        <f>SUM(H33:H40)</f>
        <v>132361.22572969526</v>
      </c>
      <c r="I41" s="54">
        <f>SUM(I33:I40)</f>
        <v>37303616.37670315</v>
      </c>
      <c r="J41" s="55">
        <f>H41/I41</f>
        <v>0.003548214317697023</v>
      </c>
      <c r="K41" s="59">
        <f t="shared" si="1"/>
        <v>27940.255729695273</v>
      </c>
      <c r="L41" s="59"/>
      <c r="M41" s="60">
        <f t="shared" si="2"/>
        <v>0.26757322527932154</v>
      </c>
      <c r="N41" s="61"/>
      <c r="O41" s="62"/>
      <c r="P41" s="63"/>
      <c r="Q41" s="11"/>
      <c r="R41" s="11"/>
    </row>
    <row r="42" spans="1:11" ht="15" customHeight="1">
      <c r="A42" s="72"/>
      <c r="B42" s="73"/>
      <c r="C42" s="73"/>
      <c r="D42" s="73"/>
      <c r="E42" s="73"/>
      <c r="F42" s="63"/>
      <c r="G42" s="74"/>
      <c r="H42" s="75"/>
      <c r="I42" s="74"/>
      <c r="J42" s="76"/>
      <c r="K42" s="77"/>
    </row>
    <row r="43" spans="1:14" ht="24" customHeight="1">
      <c r="A43" s="102" t="s">
        <v>57</v>
      </c>
      <c r="B43" s="102"/>
      <c r="C43" s="102"/>
      <c r="D43" s="102"/>
      <c r="E43" s="102"/>
      <c r="F43" s="102"/>
      <c r="G43" s="102"/>
      <c r="H43" s="102"/>
      <c r="I43" s="102"/>
      <c r="J43" s="102"/>
      <c r="K43" s="102"/>
      <c r="L43" s="102"/>
      <c r="M43" s="102"/>
      <c r="N43" s="78"/>
    </row>
    <row r="44" spans="1:13" ht="19.5" customHeight="1">
      <c r="A44" s="102" t="s">
        <v>58</v>
      </c>
      <c r="B44" s="102"/>
      <c r="C44" s="102"/>
      <c r="D44" s="102"/>
      <c r="E44" s="102"/>
      <c r="F44" s="102"/>
      <c r="G44" s="102"/>
      <c r="H44" s="102"/>
      <c r="I44" s="102"/>
      <c r="J44" s="102"/>
      <c r="K44" s="102"/>
      <c r="L44" s="102"/>
      <c r="M44" s="102"/>
    </row>
    <row r="45" spans="1:14" ht="32.25" customHeight="1">
      <c r="A45" s="89" t="s">
        <v>59</v>
      </c>
      <c r="B45" s="89"/>
      <c r="C45" s="89"/>
      <c r="D45" s="89"/>
      <c r="E45" s="89"/>
      <c r="F45" s="89"/>
      <c r="G45" s="89"/>
      <c r="H45" s="89"/>
      <c r="I45" s="89"/>
      <c r="J45" s="89"/>
      <c r="K45" s="89"/>
      <c r="L45" s="89"/>
      <c r="M45" s="89"/>
      <c r="N45" s="78"/>
    </row>
    <row r="46" spans="1:14" ht="33" customHeight="1">
      <c r="A46" s="89" t="s">
        <v>60</v>
      </c>
      <c r="B46" s="89"/>
      <c r="C46" s="89"/>
      <c r="D46" s="89"/>
      <c r="E46" s="89"/>
      <c r="F46" s="89"/>
      <c r="G46" s="89"/>
      <c r="H46" s="89"/>
      <c r="I46" s="89"/>
      <c r="J46" s="89"/>
      <c r="K46" s="89"/>
      <c r="L46" s="89"/>
      <c r="M46" s="89"/>
      <c r="N46" s="78"/>
    </row>
    <row r="47" spans="1:14" ht="31.5" customHeight="1">
      <c r="A47" s="89" t="s">
        <v>61</v>
      </c>
      <c r="B47" s="89"/>
      <c r="C47" s="89"/>
      <c r="D47" s="89"/>
      <c r="E47" s="89"/>
      <c r="F47" s="89"/>
      <c r="G47" s="89"/>
      <c r="H47" s="89"/>
      <c r="I47" s="89"/>
      <c r="J47" s="89"/>
      <c r="K47" s="89"/>
      <c r="L47" s="89"/>
      <c r="M47" s="89"/>
      <c r="N47" s="78"/>
    </row>
    <row r="48" spans="1:14" ht="30.75" customHeight="1">
      <c r="A48" s="90" t="s">
        <v>62</v>
      </c>
      <c r="B48" s="90"/>
      <c r="C48" s="90"/>
      <c r="D48" s="90"/>
      <c r="E48" s="90"/>
      <c r="F48" s="90"/>
      <c r="G48" s="90"/>
      <c r="H48" s="90"/>
      <c r="I48" s="90"/>
      <c r="J48" s="90"/>
      <c r="K48" s="90"/>
      <c r="L48" s="90"/>
      <c r="M48" s="90"/>
      <c r="N48" s="90"/>
    </row>
    <row r="49" spans="1:14" ht="18.75" customHeight="1">
      <c r="A49" s="89" t="s">
        <v>63</v>
      </c>
      <c r="B49" s="89"/>
      <c r="C49" s="89"/>
      <c r="D49" s="89"/>
      <c r="E49" s="89"/>
      <c r="F49" s="89"/>
      <c r="G49" s="89"/>
      <c r="H49" s="89"/>
      <c r="I49" s="89"/>
      <c r="J49" s="89"/>
      <c r="K49" s="89"/>
      <c r="L49" s="89"/>
      <c r="M49" s="89"/>
      <c r="N49" s="78"/>
    </row>
    <row r="50" spans="1:14" ht="29.25" customHeight="1">
      <c r="A50" s="89" t="s">
        <v>64</v>
      </c>
      <c r="B50" s="89"/>
      <c r="C50" s="89"/>
      <c r="D50" s="89"/>
      <c r="E50" s="89"/>
      <c r="F50" s="89"/>
      <c r="G50" s="89"/>
      <c r="H50" s="89"/>
      <c r="I50" s="89"/>
      <c r="J50" s="89"/>
      <c r="K50" s="89"/>
      <c r="L50" s="89"/>
      <c r="M50" s="89"/>
      <c r="N50" s="78"/>
    </row>
    <row r="51" spans="1:14" ht="14.25" customHeight="1">
      <c r="A51" s="91"/>
      <c r="B51" s="91"/>
      <c r="C51" s="91"/>
      <c r="D51" s="91"/>
      <c r="E51" s="91"/>
      <c r="F51" s="91"/>
      <c r="G51" s="91"/>
      <c r="H51" s="91"/>
      <c r="I51" s="91"/>
      <c r="J51" s="91"/>
      <c r="K51" s="91"/>
      <c r="L51" s="91"/>
      <c r="M51" s="91"/>
      <c r="N51" s="78"/>
    </row>
    <row r="52" spans="1:7" s="80" customFormat="1" ht="14.25" customHeight="1">
      <c r="A52" s="79"/>
      <c r="B52" s="79"/>
      <c r="C52" s="79"/>
      <c r="D52" s="79"/>
      <c r="E52" s="79"/>
      <c r="G52" s="81"/>
    </row>
    <row r="53" ht="12.75" hidden="1">
      <c r="A53" s="2" t="s">
        <v>65</v>
      </c>
    </row>
    <row r="54" ht="12.75" hidden="1">
      <c r="A54" s="2" t="s">
        <v>66</v>
      </c>
    </row>
    <row r="55" ht="12.75" hidden="1"/>
    <row r="56" spans="1:18" ht="12.75" hidden="1">
      <c r="A56" s="2" t="s">
        <v>67</v>
      </c>
      <c r="G56" s="82">
        <v>0.0017</v>
      </c>
      <c r="H56" s="83" t="e">
        <f>#REF!*1.02^4</f>
        <v>#REF!</v>
      </c>
      <c r="I56" s="38" t="e">
        <f aca="true" t="shared" si="6" ref="I56:I65">G56*H56</f>
        <v>#REF!</v>
      </c>
      <c r="K56" s="36" t="e">
        <f>I56-#REF!</f>
        <v>#REF!</v>
      </c>
      <c r="Q56" s="65" t="e">
        <f aca="true" t="shared" si="7" ref="Q56:Q65">(H56*1.02^5)*0.33%</f>
        <v>#REF!</v>
      </c>
      <c r="R56" s="36" t="e">
        <f>Q56-#REF!</f>
        <v>#REF!</v>
      </c>
    </row>
    <row r="57" spans="1:18" ht="12.75" hidden="1">
      <c r="A57" s="2" t="s">
        <v>68</v>
      </c>
      <c r="G57" s="82">
        <v>0.0017</v>
      </c>
      <c r="H57" s="83" t="e">
        <f>#REF!*1.02^4</f>
        <v>#REF!</v>
      </c>
      <c r="I57" s="38" t="e">
        <f t="shared" si="6"/>
        <v>#REF!</v>
      </c>
      <c r="K57" s="36" t="e">
        <f>I57-#REF!</f>
        <v>#REF!</v>
      </c>
      <c r="Q57" s="65" t="e">
        <f t="shared" si="7"/>
        <v>#REF!</v>
      </c>
      <c r="R57" s="36" t="e">
        <f>Q57-#REF!</f>
        <v>#REF!</v>
      </c>
    </row>
    <row r="58" spans="1:18" ht="12.75" hidden="1">
      <c r="A58" s="2" t="s">
        <v>69</v>
      </c>
      <c r="G58" s="82">
        <v>0.0017</v>
      </c>
      <c r="H58" s="83" t="e">
        <f>#REF!*1.02^4</f>
        <v>#REF!</v>
      </c>
      <c r="I58" s="38" t="e">
        <f t="shared" si="6"/>
        <v>#REF!</v>
      </c>
      <c r="K58" s="36" t="e">
        <f>I58-#REF!</f>
        <v>#REF!</v>
      </c>
      <c r="Q58" s="65" t="e">
        <f t="shared" si="7"/>
        <v>#REF!</v>
      </c>
      <c r="R58" s="36" t="e">
        <f>Q58-#REF!</f>
        <v>#REF!</v>
      </c>
    </row>
    <row r="59" spans="1:18" ht="12.75" hidden="1">
      <c r="A59" s="2" t="s">
        <v>70</v>
      </c>
      <c r="G59" s="82">
        <v>0.0017</v>
      </c>
      <c r="H59" s="83" t="e">
        <f>#REF!*1.02^4</f>
        <v>#REF!</v>
      </c>
      <c r="I59" s="38" t="e">
        <f t="shared" si="6"/>
        <v>#REF!</v>
      </c>
      <c r="K59" s="36" t="e">
        <f>I59-#REF!</f>
        <v>#REF!</v>
      </c>
      <c r="Q59" s="65" t="e">
        <f t="shared" si="7"/>
        <v>#REF!</v>
      </c>
      <c r="R59" s="36" t="e">
        <f>Q59-#REF!</f>
        <v>#REF!</v>
      </c>
    </row>
    <row r="60" spans="1:18" ht="12.75" hidden="1">
      <c r="A60" s="2" t="s">
        <v>71</v>
      </c>
      <c r="G60" s="82">
        <v>0.0017</v>
      </c>
      <c r="H60" s="83" t="e">
        <f>#REF!*1.02^4</f>
        <v>#REF!</v>
      </c>
      <c r="I60" s="38" t="e">
        <f t="shared" si="6"/>
        <v>#REF!</v>
      </c>
      <c r="K60" s="36" t="e">
        <f>I60-#REF!</f>
        <v>#REF!</v>
      </c>
      <c r="Q60" s="65" t="e">
        <f t="shared" si="7"/>
        <v>#REF!</v>
      </c>
      <c r="R60" s="36" t="e">
        <f>Q60-#REF!</f>
        <v>#REF!</v>
      </c>
    </row>
    <row r="61" spans="1:18" ht="12.75" hidden="1">
      <c r="A61" s="2" t="s">
        <v>72</v>
      </c>
      <c r="G61" s="82">
        <v>0.0017</v>
      </c>
      <c r="H61" s="83" t="e">
        <f>#REF!*1.02^4</f>
        <v>#REF!</v>
      </c>
      <c r="I61" s="38" t="e">
        <f t="shared" si="6"/>
        <v>#REF!</v>
      </c>
      <c r="K61" s="36" t="e">
        <f>I61-#REF!</f>
        <v>#REF!</v>
      </c>
      <c r="Q61" s="65" t="e">
        <f t="shared" si="7"/>
        <v>#REF!</v>
      </c>
      <c r="R61" s="36" t="e">
        <f>Q61-#REF!</f>
        <v>#REF!</v>
      </c>
    </row>
    <row r="62" spans="1:18" ht="12.75" hidden="1">
      <c r="A62" s="2" t="s">
        <v>73</v>
      </c>
      <c r="G62" s="82">
        <v>0.0017</v>
      </c>
      <c r="H62" s="83" t="e">
        <f>#REF!*1.02^4</f>
        <v>#REF!</v>
      </c>
      <c r="I62" s="38" t="e">
        <f t="shared" si="6"/>
        <v>#REF!</v>
      </c>
      <c r="K62" s="36" t="e">
        <f>I62-#REF!</f>
        <v>#REF!</v>
      </c>
      <c r="Q62" s="65" t="e">
        <f t="shared" si="7"/>
        <v>#REF!</v>
      </c>
      <c r="R62" s="36" t="e">
        <f>Q62-#REF!</f>
        <v>#REF!</v>
      </c>
    </row>
    <row r="63" spans="1:18" ht="12.75" hidden="1">
      <c r="A63" s="2" t="s">
        <v>74</v>
      </c>
      <c r="G63" s="82">
        <v>0.0017</v>
      </c>
      <c r="H63" s="83" t="e">
        <f>#REF!*1.02^4</f>
        <v>#REF!</v>
      </c>
      <c r="I63" s="38" t="e">
        <f t="shared" si="6"/>
        <v>#REF!</v>
      </c>
      <c r="K63" s="36" t="e">
        <f>I63-#REF!</f>
        <v>#REF!</v>
      </c>
      <c r="Q63" s="65" t="e">
        <f t="shared" si="7"/>
        <v>#REF!</v>
      </c>
      <c r="R63" s="36" t="e">
        <f>Q63-#REF!</f>
        <v>#REF!</v>
      </c>
    </row>
    <row r="64" spans="1:18" ht="12.75" hidden="1">
      <c r="A64" s="2" t="s">
        <v>75</v>
      </c>
      <c r="G64" s="82">
        <v>0.0017</v>
      </c>
      <c r="H64" s="83" t="e">
        <f>#REF!*1.02^4</f>
        <v>#REF!</v>
      </c>
      <c r="I64" s="38" t="e">
        <f t="shared" si="6"/>
        <v>#REF!</v>
      </c>
      <c r="K64" s="36" t="e">
        <f>I64-#REF!</f>
        <v>#REF!</v>
      </c>
      <c r="Q64" s="65" t="e">
        <f t="shared" si="7"/>
        <v>#REF!</v>
      </c>
      <c r="R64" s="36" t="e">
        <f>Q64-#REF!</f>
        <v>#REF!</v>
      </c>
    </row>
    <row r="65" spans="1:18" ht="12.75" hidden="1">
      <c r="A65" s="2" t="s">
        <v>76</v>
      </c>
      <c r="G65" s="82">
        <v>0.0017</v>
      </c>
      <c r="H65" s="83" t="e">
        <f>#REF!*1.02^4</f>
        <v>#REF!</v>
      </c>
      <c r="I65" s="38" t="e">
        <f t="shared" si="6"/>
        <v>#REF!</v>
      </c>
      <c r="K65" s="36" t="e">
        <f>I65-#REF!</f>
        <v>#REF!</v>
      </c>
      <c r="Q65" s="65" t="e">
        <f t="shared" si="7"/>
        <v>#REF!</v>
      </c>
      <c r="R65" s="36" t="e">
        <f>Q65-#REF!</f>
        <v>#REF!</v>
      </c>
    </row>
    <row r="66" ht="12.75" hidden="1"/>
    <row r="67" spans="1:19" s="20" customFormat="1" ht="12.75" hidden="1">
      <c r="A67" s="20" t="s">
        <v>77</v>
      </c>
      <c r="B67" s="84"/>
      <c r="C67" s="84"/>
      <c r="D67" s="84"/>
      <c r="E67" s="84"/>
      <c r="F67" s="84">
        <f>F33+SUM(F56:F65)</f>
        <v>0</v>
      </c>
      <c r="G67" s="84">
        <f>G33+SUM(G56:G65)</f>
        <v>0.016999999999999998</v>
      </c>
      <c r="H67" s="84" t="e">
        <f>H33+SUM(H56:H65)</f>
        <v>#REF!</v>
      </c>
      <c r="I67" s="84" t="e">
        <f>I33+SUM(I56:I65)</f>
        <v>#REF!</v>
      </c>
      <c r="J67" s="85" t="e">
        <f>I67/H67</f>
        <v>#REF!</v>
      </c>
      <c r="K67" s="84" t="e">
        <f>K33+SUM(K56:K65)</f>
        <v>#REF!</v>
      </c>
      <c r="L67" s="84">
        <f>L33+SUM(L56:L65)</f>
        <v>0</v>
      </c>
      <c r="M67" s="84">
        <f>M33+SUM(M56:M65)</f>
        <v>0.4336419787110242</v>
      </c>
      <c r="N67" s="84"/>
      <c r="O67" s="84">
        <f>O33+SUM(O56:O65)</f>
        <v>0</v>
      </c>
      <c r="P67" s="84">
        <f>P33+SUM(P56:P65)</f>
        <v>0</v>
      </c>
      <c r="Q67" s="84" t="e">
        <f>Q33+SUM(Q56:Q65)</f>
        <v>#REF!</v>
      </c>
      <c r="R67" s="84" t="e">
        <f>R33+SUM(R56:R65)</f>
        <v>#REF!</v>
      </c>
      <c r="S67" s="64" t="e">
        <f>Q67/S68%</f>
        <v>#REF!</v>
      </c>
    </row>
    <row r="68" spans="1:19" ht="12.75" hidden="1">
      <c r="A68" s="2" t="s">
        <v>78</v>
      </c>
      <c r="B68" s="86"/>
      <c r="C68" s="86"/>
      <c r="D68" s="86"/>
      <c r="E68" s="86"/>
      <c r="F68" s="86">
        <f aca="true" t="shared" si="8" ref="F68:R68">F67*0.885</f>
        <v>0</v>
      </c>
      <c r="G68" s="86">
        <f t="shared" si="8"/>
        <v>0.015044999999999998</v>
      </c>
      <c r="H68" s="86" t="e">
        <f t="shared" si="8"/>
        <v>#REF!</v>
      </c>
      <c r="I68" s="86" t="e">
        <f t="shared" si="8"/>
        <v>#REF!</v>
      </c>
      <c r="J68" s="86" t="e">
        <f t="shared" si="8"/>
        <v>#REF!</v>
      </c>
      <c r="K68" s="86" t="e">
        <f t="shared" si="8"/>
        <v>#REF!</v>
      </c>
      <c r="L68" s="86">
        <f t="shared" si="8"/>
        <v>0</v>
      </c>
      <c r="M68" s="86">
        <f t="shared" si="8"/>
        <v>0.3837731511592564</v>
      </c>
      <c r="N68" s="86"/>
      <c r="O68" s="86">
        <f t="shared" si="8"/>
        <v>0</v>
      </c>
      <c r="P68" s="86">
        <f t="shared" si="8"/>
        <v>0</v>
      </c>
      <c r="Q68" s="86" t="e">
        <f t="shared" si="8"/>
        <v>#REF!</v>
      </c>
      <c r="R68" s="86" t="e">
        <f t="shared" si="8"/>
        <v>#REF!</v>
      </c>
      <c r="S68" s="65" t="e">
        <f>(H67*1.02^5)</f>
        <v>#REF!</v>
      </c>
    </row>
    <row r="69" spans="1:18" ht="22.5" customHeight="1" hidden="1">
      <c r="A69" s="2" t="s">
        <v>79</v>
      </c>
      <c r="I69" s="86" t="e">
        <f>I67/2</f>
        <v>#REF!</v>
      </c>
      <c r="K69" s="36" t="e">
        <f>I69-#REF!</f>
        <v>#REF!</v>
      </c>
      <c r="Q69" s="86" t="e">
        <f>Q67/2</f>
        <v>#REF!</v>
      </c>
      <c r="R69" s="36" t="e">
        <f>Q69-#REF!</f>
        <v>#REF!</v>
      </c>
    </row>
    <row r="70" ht="12.75">
      <c r="A70" s="87"/>
    </row>
    <row r="71" spans="1:4" ht="14.25">
      <c r="A71" s="87"/>
      <c r="B71" s="78"/>
      <c r="C71" s="78"/>
      <c r="D71" s="78"/>
    </row>
    <row r="76" spans="7:11" ht="12.75">
      <c r="G76" s="88"/>
      <c r="H76" s="88"/>
      <c r="I76"/>
      <c r="J76"/>
      <c r="K76"/>
    </row>
    <row r="90" ht="13.5" thickBot="1"/>
    <row r="91" spans="1:14" ht="13.5" customHeight="1" thickTop="1">
      <c r="A91" s="92" t="s">
        <v>2</v>
      </c>
      <c r="B91" s="93"/>
      <c r="C91" s="93"/>
      <c r="D91" s="93"/>
      <c r="E91" s="93"/>
      <c r="F91" s="93"/>
      <c r="G91" s="93"/>
      <c r="H91" s="93"/>
      <c r="I91" s="93"/>
      <c r="J91" s="93"/>
      <c r="K91" s="93"/>
      <c r="L91" s="93"/>
      <c r="M91" s="93"/>
      <c r="N91" s="94"/>
    </row>
    <row r="92" spans="1:14" ht="12.75" customHeight="1">
      <c r="A92" s="95"/>
      <c r="B92" s="96"/>
      <c r="C92" s="96"/>
      <c r="D92" s="96"/>
      <c r="E92" s="96"/>
      <c r="F92" s="96"/>
      <c r="G92" s="96"/>
      <c r="H92" s="96"/>
      <c r="I92" s="96"/>
      <c r="J92" s="96"/>
      <c r="K92" s="96"/>
      <c r="L92" s="96"/>
      <c r="M92" s="96"/>
      <c r="N92" s="97"/>
    </row>
    <row r="93" spans="1:14" ht="12.75">
      <c r="A93" s="95"/>
      <c r="B93" s="96"/>
      <c r="C93" s="96"/>
      <c r="D93" s="96"/>
      <c r="E93" s="96"/>
      <c r="F93" s="96"/>
      <c r="G93" s="96"/>
      <c r="H93" s="96"/>
      <c r="I93" s="96"/>
      <c r="J93" s="96"/>
      <c r="K93" s="96"/>
      <c r="L93" s="96"/>
      <c r="M93" s="96"/>
      <c r="N93" s="97"/>
    </row>
    <row r="94" spans="1:14" ht="12.75">
      <c r="A94" s="95"/>
      <c r="B94" s="96"/>
      <c r="C94" s="96"/>
      <c r="D94" s="96"/>
      <c r="E94" s="96"/>
      <c r="F94" s="96"/>
      <c r="G94" s="96"/>
      <c r="H94" s="96"/>
      <c r="I94" s="96"/>
      <c r="J94" s="96"/>
      <c r="K94" s="96"/>
      <c r="L94" s="96"/>
      <c r="M94" s="96"/>
      <c r="N94" s="97"/>
    </row>
    <row r="95" spans="1:14" ht="12.75">
      <c r="A95" s="95"/>
      <c r="B95" s="96"/>
      <c r="C95" s="96"/>
      <c r="D95" s="96"/>
      <c r="E95" s="96"/>
      <c r="F95" s="96"/>
      <c r="G95" s="96"/>
      <c r="H95" s="96"/>
      <c r="I95" s="96"/>
      <c r="J95" s="96"/>
      <c r="K95" s="96"/>
      <c r="L95" s="96"/>
      <c r="M95" s="96"/>
      <c r="N95" s="97"/>
    </row>
    <row r="96" spans="1:14" ht="22.5" customHeight="1" thickBot="1">
      <c r="A96" s="98"/>
      <c r="B96" s="99"/>
      <c r="C96" s="99"/>
      <c r="D96" s="99"/>
      <c r="E96" s="99"/>
      <c r="F96" s="99"/>
      <c r="G96" s="99"/>
      <c r="H96" s="99"/>
      <c r="I96" s="99"/>
      <c r="J96" s="99"/>
      <c r="K96" s="99"/>
      <c r="L96" s="99"/>
      <c r="M96" s="99"/>
      <c r="N96" s="100"/>
    </row>
    <row r="97" ht="13.5" thickTop="1"/>
  </sheetData>
  <sheetProtection/>
  <mergeCells count="28">
    <mergeCell ref="B16:B17"/>
    <mergeCell ref="C16:C17"/>
    <mergeCell ref="J16:J17"/>
    <mergeCell ref="K16:M16"/>
    <mergeCell ref="A4:M4"/>
    <mergeCell ref="A5:M5"/>
    <mergeCell ref="A7:M11"/>
    <mergeCell ref="J14:M14"/>
    <mergeCell ref="B15:D15"/>
    <mergeCell ref="E15:E17"/>
    <mergeCell ref="G15:M15"/>
    <mergeCell ref="A16:A17"/>
    <mergeCell ref="O16:O17"/>
    <mergeCell ref="P16:P17"/>
    <mergeCell ref="A43:M43"/>
    <mergeCell ref="A44:M44"/>
    <mergeCell ref="A45:M45"/>
    <mergeCell ref="A46:M46"/>
    <mergeCell ref="D16:D17"/>
    <mergeCell ref="G16:G17"/>
    <mergeCell ref="H16:H17"/>
    <mergeCell ref="I16:I17"/>
    <mergeCell ref="A47:M47"/>
    <mergeCell ref="A48:N48"/>
    <mergeCell ref="A49:M49"/>
    <mergeCell ref="A50:M50"/>
    <mergeCell ref="A51:M51"/>
    <mergeCell ref="A91:N96"/>
  </mergeCells>
  <hyperlinks>
    <hyperlink ref="A1" r:id="rId1" display="http://www.sourceoecd.org/9789264041479"/>
  </hyperlinks>
  <printOptions/>
  <pageMargins left="0.28" right="0.18" top="0.56" bottom="0.47" header="0.19" footer="0.28"/>
  <pageSetup fitToHeight="1" fitToWidth="1" horizontalDpi="600" verticalDpi="600" orientation="landscape" paperSize="8" scale="60" r:id="rId4"/>
  <rowBreaks count="1" manualBreakCount="1">
    <brk id="24" max="21" man="1"/>
  </rowBreaks>
  <colBreaks count="1" manualBreakCount="1">
    <brk id="6" min="3" max="45" man="1"/>
  </colBreaks>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finat-duclos_v</dc:creator>
  <cp:keywords/>
  <dc:description/>
  <cp:lastModifiedBy>finat-duclos_v</cp:lastModifiedBy>
  <dcterms:created xsi:type="dcterms:W3CDTF">2007-12-19T17:26:33Z</dcterms:created>
  <dcterms:modified xsi:type="dcterms:W3CDTF">2007-12-21T10:30:40Z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